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Korisnik\Desktop\GODIŠNJI\2026\"/>
    </mc:Choice>
  </mc:AlternateContent>
  <xr:revisionPtr revIDLastSave="0" documentId="13_ncr:1_{CC152392-440F-4D61-A92B-E361C1A950C8}" xr6:coauthVersionLast="37" xr6:coauthVersionMax="47" xr10:uidLastSave="{00000000-0000-0000-0000-000000000000}"/>
  <bookViews>
    <workbookView xWindow="0" yWindow="0" windowWidth="28800" windowHeight="12225" activeTab="4" xr2:uid="{00000000-000D-0000-FFFF-FFFF00000000}"/>
  </bookViews>
  <sheets>
    <sheet name="SAŽETAK" sheetId="1" r:id="rId1"/>
    <sheet name="Prihodi i rashodi po izvorima" sheetId="8" r:id="rId2"/>
    <sheet name=" Račun prihoda i rashoda" sheetId="3" r:id="rId3"/>
    <sheet name="Rashodi prema funkcijskoj kl" sheetId="5" r:id="rId4"/>
    <sheet name="POSEBNI DIO" sheetId="9" r:id="rId5"/>
  </sheets>
  <calcPr calcId="179021" iterateDelta="1E-4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43" i="3" l="1"/>
  <c r="F23" i="8"/>
  <c r="F14" i="8"/>
  <c r="F16" i="8"/>
  <c r="F17" i="8"/>
  <c r="F18" i="8"/>
  <c r="F20" i="8"/>
  <c r="F21" i="8"/>
  <c r="F22" i="8"/>
  <c r="F12" i="8"/>
  <c r="F10" i="8"/>
  <c r="H14" i="1"/>
  <c r="H23" i="9"/>
  <c r="I428" i="9"/>
  <c r="J13" i="1"/>
  <c r="J12" i="1"/>
  <c r="J11" i="1"/>
  <c r="J9" i="1"/>
  <c r="J8" i="1"/>
  <c r="I13" i="1"/>
  <c r="I12" i="1"/>
  <c r="I11" i="1"/>
  <c r="I9" i="1"/>
  <c r="I8" i="1"/>
  <c r="I424" i="9"/>
  <c r="I426" i="9"/>
  <c r="I427" i="9"/>
  <c r="I422" i="9"/>
  <c r="I418" i="9"/>
  <c r="I416" i="9"/>
  <c r="I414" i="9"/>
  <c r="I413" i="9"/>
  <c r="H411" i="9"/>
  <c r="I411" i="9"/>
  <c r="I407" i="9"/>
  <c r="I378" i="9"/>
  <c r="I374" i="9"/>
  <c r="I372" i="9"/>
  <c r="I370" i="9"/>
  <c r="I360" i="9"/>
  <c r="I359" i="9"/>
  <c r="I351" i="9"/>
  <c r="I352" i="9"/>
  <c r="I353" i="9"/>
  <c r="I354" i="9"/>
  <c r="I356" i="9"/>
  <c r="I357" i="9"/>
  <c r="I350" i="9"/>
  <c r="I346" i="9"/>
  <c r="I338" i="9"/>
  <c r="I336" i="9"/>
  <c r="I335" i="9"/>
  <c r="I333" i="9"/>
  <c r="I331" i="9"/>
  <c r="I330" i="9"/>
  <c r="I328" i="9"/>
  <c r="I326" i="9"/>
  <c r="I325" i="9"/>
  <c r="I324" i="9"/>
  <c r="I322" i="9"/>
  <c r="I296" i="9"/>
  <c r="I295" i="9"/>
  <c r="I285" i="9"/>
  <c r="I283" i="9"/>
  <c r="I281" i="9"/>
  <c r="I277" i="9"/>
  <c r="I278" i="9"/>
  <c r="I280" i="9"/>
  <c r="I276" i="9"/>
  <c r="I274" i="9"/>
  <c r="I272" i="9"/>
  <c r="I256" i="9"/>
  <c r="I248" i="9"/>
  <c r="I229" i="9"/>
  <c r="I224" i="9"/>
  <c r="I223" i="9"/>
  <c r="I196" i="9"/>
  <c r="I197" i="9"/>
  <c r="I198" i="9"/>
  <c r="I199" i="9"/>
  <c r="I200" i="9"/>
  <c r="I201" i="9"/>
  <c r="I202" i="9"/>
  <c r="I203" i="9"/>
  <c r="I204" i="9"/>
  <c r="I205" i="9"/>
  <c r="I206" i="9"/>
  <c r="I207" i="9"/>
  <c r="I208" i="9"/>
  <c r="I195" i="9"/>
  <c r="I194" i="9"/>
  <c r="I191" i="9"/>
  <c r="I190" i="9"/>
  <c r="I189" i="9"/>
  <c r="I187" i="9"/>
  <c r="I181" i="9"/>
  <c r="I179" i="9"/>
  <c r="I144" i="9"/>
  <c r="I145" i="9"/>
  <c r="I146" i="9"/>
  <c r="I147" i="9"/>
  <c r="I122" i="9"/>
  <c r="I123" i="9"/>
  <c r="I124" i="9"/>
  <c r="I125" i="9"/>
  <c r="I126" i="9"/>
  <c r="I127" i="9"/>
  <c r="I128" i="9"/>
  <c r="I131" i="9"/>
  <c r="I132" i="9"/>
  <c r="I133" i="9"/>
  <c r="I134" i="9"/>
  <c r="I135" i="9"/>
  <c r="I136" i="9"/>
  <c r="I137" i="9"/>
  <c r="I138" i="9"/>
  <c r="I139" i="9"/>
  <c r="I141" i="9"/>
  <c r="I142" i="9"/>
  <c r="I143" i="9"/>
  <c r="I121" i="9"/>
  <c r="I120" i="9"/>
  <c r="I118" i="9"/>
  <c r="I90" i="9"/>
  <c r="I76" i="9"/>
  <c r="I74" i="9"/>
  <c r="I72" i="9"/>
  <c r="I69" i="9"/>
  <c r="I67" i="9"/>
  <c r="I44" i="9"/>
  <c r="I45" i="9"/>
  <c r="I47" i="9"/>
  <c r="I48" i="9"/>
  <c r="I49" i="9"/>
  <c r="I50" i="9"/>
  <c r="I52" i="9"/>
  <c r="I53" i="9"/>
  <c r="I54" i="9"/>
  <c r="I55" i="9"/>
  <c r="I56" i="9"/>
  <c r="I57" i="9"/>
  <c r="I58" i="9"/>
  <c r="I59" i="9"/>
  <c r="I61" i="9"/>
  <c r="I62" i="9"/>
  <c r="I63" i="9"/>
  <c r="I43" i="9"/>
  <c r="I41" i="9"/>
  <c r="I38" i="9"/>
  <c r="H428" i="9"/>
  <c r="H422" i="9"/>
  <c r="H424" i="9"/>
  <c r="H427" i="9"/>
  <c r="H418" i="9"/>
  <c r="H416" i="9"/>
  <c r="H414" i="9"/>
  <c r="H413" i="9"/>
  <c r="H410" i="9"/>
  <c r="H409" i="9"/>
  <c r="H407" i="9"/>
  <c r="H378" i="9"/>
  <c r="H374" i="9"/>
  <c r="H372" i="9"/>
  <c r="H370" i="9"/>
  <c r="H348" i="9"/>
  <c r="H350" i="9"/>
  <c r="H353" i="9"/>
  <c r="H354" i="9"/>
  <c r="H347" i="9"/>
  <c r="H346" i="9"/>
  <c r="H338" i="9"/>
  <c r="H336" i="9"/>
  <c r="H331" i="9"/>
  <c r="H333" i="9"/>
  <c r="H335" i="9"/>
  <c r="H330" i="9"/>
  <c r="H328" i="9"/>
  <c r="H326" i="9"/>
  <c r="H325" i="9"/>
  <c r="H324" i="9"/>
  <c r="H322" i="9"/>
  <c r="H296" i="9"/>
  <c r="H295" i="9"/>
  <c r="H285" i="9"/>
  <c r="H283" i="9"/>
  <c r="H281" i="9"/>
  <c r="H277" i="9"/>
  <c r="H278" i="9"/>
  <c r="H280" i="9"/>
  <c r="H276" i="9"/>
  <c r="H274" i="9"/>
  <c r="H272" i="9"/>
  <c r="H256" i="9"/>
  <c r="H248" i="9"/>
  <c r="H229" i="9"/>
  <c r="H224" i="9"/>
  <c r="H223" i="9"/>
  <c r="H207" i="9"/>
  <c r="H208" i="9"/>
  <c r="H194" i="9"/>
  <c r="H195" i="9"/>
  <c r="H197" i="9"/>
  <c r="H199" i="9"/>
  <c r="H201" i="9"/>
  <c r="H202" i="9"/>
  <c r="H204" i="9"/>
  <c r="H191" i="9"/>
  <c r="H190" i="9"/>
  <c r="H189" i="9"/>
  <c r="H187" i="9"/>
  <c r="H181" i="9"/>
  <c r="H179" i="9"/>
  <c r="H133" i="9"/>
  <c r="H134" i="9"/>
  <c r="H135" i="9"/>
  <c r="H136" i="9"/>
  <c r="H137" i="9"/>
  <c r="H132" i="9"/>
  <c r="H131" i="9"/>
  <c r="H122" i="9"/>
  <c r="H123" i="9"/>
  <c r="H124" i="9"/>
  <c r="H125" i="9"/>
  <c r="H128" i="9"/>
  <c r="H121" i="9"/>
  <c r="H120" i="9"/>
  <c r="H118" i="9"/>
  <c r="H76" i="9"/>
  <c r="H74" i="9"/>
  <c r="H72" i="9"/>
  <c r="H69" i="9"/>
  <c r="H67" i="9"/>
  <c r="H59" i="9"/>
  <c r="H61" i="9"/>
  <c r="H62" i="9"/>
  <c r="H50" i="9"/>
  <c r="H52" i="9"/>
  <c r="H54" i="9"/>
  <c r="H55" i="9"/>
  <c r="H56" i="9"/>
  <c r="H57" i="9"/>
  <c r="H47" i="9"/>
  <c r="H48" i="9"/>
  <c r="H49" i="9"/>
  <c r="H44" i="9"/>
  <c r="H45" i="9"/>
  <c r="H43" i="9"/>
  <c r="H41" i="9"/>
  <c r="H38" i="9"/>
  <c r="H27" i="9"/>
  <c r="I23" i="9"/>
  <c r="H18" i="9"/>
  <c r="F428" i="9"/>
  <c r="F78" i="9"/>
  <c r="G428" i="9"/>
  <c r="H8" i="1"/>
  <c r="H13" i="1"/>
  <c r="H9" i="1"/>
  <c r="E14" i="8"/>
  <c r="E16" i="8"/>
  <c r="E17" i="8"/>
  <c r="E20" i="8"/>
  <c r="E21" i="8"/>
  <c r="E22" i="8"/>
  <c r="E12" i="8"/>
  <c r="E10" i="8"/>
  <c r="D10" i="8"/>
  <c r="B12" i="8"/>
  <c r="B10" i="8" s="1"/>
  <c r="D21" i="8"/>
  <c r="D17" i="8"/>
  <c r="D16" i="8"/>
  <c r="D22" i="8"/>
  <c r="H10" i="3"/>
  <c r="F13" i="3"/>
  <c r="H34" i="3"/>
  <c r="H28" i="3"/>
  <c r="H23" i="3"/>
  <c r="H11" i="3"/>
  <c r="G11" i="3"/>
  <c r="G23" i="3"/>
  <c r="G28" i="3"/>
  <c r="F34" i="3"/>
  <c r="F28" i="3"/>
  <c r="F23" i="3"/>
  <c r="C17" i="8"/>
  <c r="C16" i="8"/>
  <c r="C20" i="8"/>
  <c r="D20" i="8"/>
  <c r="B20" i="8"/>
  <c r="C22" i="8"/>
  <c r="C23" i="8"/>
  <c r="D23" i="8"/>
  <c r="B23" i="8"/>
  <c r="D14" i="8"/>
  <c r="D12" i="8"/>
  <c r="H36" i="3"/>
  <c r="E299" i="9"/>
  <c r="E281" i="9"/>
  <c r="E274" i="9"/>
  <c r="F55" i="3"/>
  <c r="E256" i="9"/>
  <c r="E248" i="9"/>
  <c r="E223" i="9"/>
  <c r="E189" i="9"/>
  <c r="E135" i="9"/>
  <c r="E41" i="9"/>
  <c r="E418" i="9"/>
  <c r="E428" i="9"/>
  <c r="D40" i="8"/>
  <c r="H85" i="3"/>
  <c r="H83" i="3"/>
  <c r="H82" i="3"/>
  <c r="H80" i="3"/>
  <c r="H79" i="3"/>
  <c r="H78" i="3"/>
  <c r="H75" i="3"/>
  <c r="H73" i="3" s="1"/>
  <c r="H71" i="3"/>
  <c r="H69" i="3" s="1"/>
  <c r="H72" i="3"/>
  <c r="H68" i="3"/>
  <c r="H66" i="3"/>
  <c r="H65" i="3"/>
  <c r="H64" i="3"/>
  <c r="H63" i="3"/>
  <c r="H60" i="3"/>
  <c r="G60" i="3"/>
  <c r="J60" i="3" s="1"/>
  <c r="H59" i="3"/>
  <c r="H58" i="3"/>
  <c r="D36" i="8" s="1"/>
  <c r="H57" i="3"/>
  <c r="H56" i="3"/>
  <c r="H55" i="3"/>
  <c r="H53" i="3"/>
  <c r="D34" i="8" s="1"/>
  <c r="H52" i="3"/>
  <c r="H50" i="3"/>
  <c r="H48" i="3"/>
  <c r="H47" i="3"/>
  <c r="H46" i="3"/>
  <c r="H45" i="3"/>
  <c r="G71" i="3"/>
  <c r="F14" i="5"/>
  <c r="E14" i="5"/>
  <c r="B13" i="5"/>
  <c r="C13" i="5"/>
  <c r="D14" i="5"/>
  <c r="G411" i="9"/>
  <c r="G23" i="9"/>
  <c r="G18" i="9"/>
  <c r="G25" i="9"/>
  <c r="G94" i="9"/>
  <c r="G169" i="9"/>
  <c r="G174" i="9"/>
  <c r="G306" i="9"/>
  <c r="G313" i="9"/>
  <c r="G416" i="9"/>
  <c r="G418" i="9"/>
  <c r="G413" i="9"/>
  <c r="G409" i="9"/>
  <c r="G407" i="9" s="1"/>
  <c r="G405" i="9"/>
  <c r="G402" i="9"/>
  <c r="G392" i="9"/>
  <c r="G384" i="9"/>
  <c r="G380" i="9"/>
  <c r="G372" i="9"/>
  <c r="G362" i="9"/>
  <c r="G359" i="9"/>
  <c r="G346" i="9"/>
  <c r="G341" i="9"/>
  <c r="G336" i="9"/>
  <c r="G328" i="9"/>
  <c r="G322" i="9"/>
  <c r="G324" i="9"/>
  <c r="G254" i="9"/>
  <c r="G235" i="9"/>
  <c r="G177" i="9"/>
  <c r="G180" i="9"/>
  <c r="G179" i="9" s="1"/>
  <c r="G184" i="9"/>
  <c r="G189" i="9"/>
  <c r="G187" i="9" s="1"/>
  <c r="G190" i="9"/>
  <c r="G194" i="9"/>
  <c r="G201" i="9"/>
  <c r="G209" i="9"/>
  <c r="G215" i="9"/>
  <c r="G218" i="9"/>
  <c r="G223" i="9"/>
  <c r="G248" i="9"/>
  <c r="G256" i="9"/>
  <c r="G295" i="9"/>
  <c r="G281" i="9"/>
  <c r="G274" i="9"/>
  <c r="G90" i="9"/>
  <c r="G91" i="9"/>
  <c r="G105" i="9"/>
  <c r="G101" i="9"/>
  <c r="G145" i="9"/>
  <c r="G141" i="9"/>
  <c r="G135" i="9"/>
  <c r="G131" i="9"/>
  <c r="G124" i="9"/>
  <c r="G120" i="9"/>
  <c r="G72" i="9"/>
  <c r="G70" i="9" s="1"/>
  <c r="G67" i="9"/>
  <c r="G41" i="9"/>
  <c r="G38" i="9" s="1"/>
  <c r="E247" i="9"/>
  <c r="E38" i="9"/>
  <c r="E87" i="9"/>
  <c r="E85" i="9"/>
  <c r="E118" i="9"/>
  <c r="E272" i="9"/>
  <c r="E304" i="9"/>
  <c r="E297" i="9"/>
  <c r="E326" i="9"/>
  <c r="E416" i="9"/>
  <c r="E380" i="9"/>
  <c r="E372" i="9"/>
  <c r="E25" i="9"/>
  <c r="E23" i="9" s="1"/>
  <c r="F18" i="9"/>
  <c r="F25" i="9"/>
  <c r="F32" i="9"/>
  <c r="F30" i="9"/>
  <c r="F16" i="9"/>
  <c r="F23" i="9"/>
  <c r="F47" i="3"/>
  <c r="E341" i="9"/>
  <c r="F50" i="3" s="1"/>
  <c r="E346" i="9"/>
  <c r="F70" i="3"/>
  <c r="F328" i="9"/>
  <c r="F82" i="3"/>
  <c r="G66" i="3"/>
  <c r="I66" i="3"/>
  <c r="J66" i="3"/>
  <c r="G65" i="3"/>
  <c r="I65" i="3"/>
  <c r="J65" i="3"/>
  <c r="F60" i="3"/>
  <c r="F91" i="9"/>
  <c r="F324" i="9"/>
  <c r="F306" i="9"/>
  <c r="F37" i="3"/>
  <c r="E13" i="9"/>
  <c r="E18" i="9"/>
  <c r="E64" i="9"/>
  <c r="F63" i="3" s="1"/>
  <c r="E67" i="9"/>
  <c r="F72" i="3" s="1"/>
  <c r="E73" i="9"/>
  <c r="E75" i="9"/>
  <c r="E81" i="9"/>
  <c r="E94" i="9"/>
  <c r="E97" i="9"/>
  <c r="E101" i="9"/>
  <c r="E105" i="9"/>
  <c r="E110" i="9"/>
  <c r="E114" i="9"/>
  <c r="E120" i="9"/>
  <c r="E124" i="9"/>
  <c r="E131" i="9"/>
  <c r="F135" i="9"/>
  <c r="G59" i="3" s="1"/>
  <c r="E169" i="9"/>
  <c r="E177" i="9"/>
  <c r="F85" i="3" s="1"/>
  <c r="F84" i="3" s="1"/>
  <c r="E180" i="9"/>
  <c r="E184" i="9"/>
  <c r="F190" i="9"/>
  <c r="E190" i="9"/>
  <c r="F194" i="9"/>
  <c r="E194" i="9"/>
  <c r="F201" i="9"/>
  <c r="E201" i="9"/>
  <c r="F209" i="9"/>
  <c r="E209" i="9"/>
  <c r="E218" i="9"/>
  <c r="F68" i="3" s="1"/>
  <c r="F67" i="3" s="1"/>
  <c r="E220" i="9"/>
  <c r="E235" i="9"/>
  <c r="F58" i="3" s="1"/>
  <c r="B18" i="8" s="1"/>
  <c r="F30" i="3"/>
  <c r="I30" i="3" s="1"/>
  <c r="E259" i="9"/>
  <c r="F57" i="3" s="1"/>
  <c r="E266" i="9"/>
  <c r="F65" i="3" s="1"/>
  <c r="E269" i="9"/>
  <c r="F79" i="3" s="1"/>
  <c r="E293" i="9"/>
  <c r="F66" i="3" s="1"/>
  <c r="E295" i="9"/>
  <c r="E324" i="9"/>
  <c r="E328" i="9"/>
  <c r="E336" i="9"/>
  <c r="E402" i="9"/>
  <c r="E405" i="9"/>
  <c r="F80" i="3" s="1"/>
  <c r="I80" i="3" s="1"/>
  <c r="E409" i="9"/>
  <c r="E413" i="9"/>
  <c r="G17" i="3"/>
  <c r="G14" i="3"/>
  <c r="F14" i="3"/>
  <c r="C14" i="5"/>
  <c r="B14" i="5"/>
  <c r="F189" i="9"/>
  <c r="F223" i="9"/>
  <c r="F346" i="9"/>
  <c r="F372" i="9"/>
  <c r="F81" i="9"/>
  <c r="J50" i="3"/>
  <c r="F341" i="9"/>
  <c r="G50" i="3" s="1"/>
  <c r="I64" i="3"/>
  <c r="J64" i="3"/>
  <c r="F384" i="9"/>
  <c r="F304" i="9"/>
  <c r="F274" i="9"/>
  <c r="F58" i="9"/>
  <c r="J63" i="3"/>
  <c r="F256" i="9"/>
  <c r="G30" i="3" s="1"/>
  <c r="J30" i="3" s="1"/>
  <c r="F248" i="9"/>
  <c r="F380" i="9"/>
  <c r="F392" i="9"/>
  <c r="G79" i="3" s="1"/>
  <c r="J71" i="3" l="1"/>
  <c r="J79" i="3"/>
  <c r="B31" i="8"/>
  <c r="D38" i="8"/>
  <c r="B38" i="8"/>
  <c r="D39" i="8"/>
  <c r="J59" i="3"/>
  <c r="I72" i="3"/>
  <c r="H44" i="3"/>
  <c r="D28" i="8"/>
  <c r="D31" i="8"/>
  <c r="J14" i="3"/>
  <c r="D35" i="8"/>
  <c r="J48" i="3"/>
  <c r="B36" i="8"/>
  <c r="I14" i="3"/>
  <c r="H54" i="3"/>
  <c r="H51" i="3" s="1"/>
  <c r="I59" i="3"/>
  <c r="I50" i="3"/>
  <c r="H77" i="3"/>
  <c r="G370" i="9"/>
  <c r="D13" i="5" s="1"/>
  <c r="G326" i="9"/>
  <c r="G99" i="9"/>
  <c r="F71" i="3"/>
  <c r="F69" i="3" s="1"/>
  <c r="I69" i="3" s="1"/>
  <c r="G272" i="9"/>
  <c r="E370" i="9"/>
  <c r="G118" i="9"/>
  <c r="F78" i="3"/>
  <c r="I78" i="3" s="1"/>
  <c r="F247" i="9"/>
  <c r="F48" i="3"/>
  <c r="I48" i="3" s="1"/>
  <c r="F83" i="3"/>
  <c r="I83" i="3" s="1"/>
  <c r="E72" i="9"/>
  <c r="F53" i="3" s="1"/>
  <c r="G48" i="3"/>
  <c r="F370" i="9"/>
  <c r="F54" i="3"/>
  <c r="F36" i="3"/>
  <c r="I36" i="3" s="1"/>
  <c r="G32" i="3"/>
  <c r="J32" i="3" s="1"/>
  <c r="F59" i="3"/>
  <c r="F38" i="3"/>
  <c r="I38" i="3" s="1"/>
  <c r="G57" i="3"/>
  <c r="F27" i="3"/>
  <c r="F46" i="3"/>
  <c r="F45" i="3"/>
  <c r="F52" i="3"/>
  <c r="I52" i="3" s="1"/>
  <c r="F75" i="3"/>
  <c r="I75" i="3" s="1"/>
  <c r="G78" i="3"/>
  <c r="J78" i="3" s="1"/>
  <c r="F19" i="3"/>
  <c r="J62" i="3"/>
  <c r="F362" i="9"/>
  <c r="F359" i="9"/>
  <c r="G82" i="3" s="1"/>
  <c r="J82" i="3" s="1"/>
  <c r="F336" i="9"/>
  <c r="F297" i="9"/>
  <c r="F295" i="9"/>
  <c r="F281" i="9"/>
  <c r="F90" i="9"/>
  <c r="F322" i="9"/>
  <c r="I13" i="3" l="1"/>
  <c r="J13" i="3"/>
  <c r="B16" i="8"/>
  <c r="B34" i="8"/>
  <c r="E34" i="8" s="1"/>
  <c r="F77" i="3"/>
  <c r="F76" i="3" s="1"/>
  <c r="I45" i="3"/>
  <c r="F44" i="3"/>
  <c r="B28" i="8"/>
  <c r="E28" i="8" s="1"/>
  <c r="I46" i="3"/>
  <c r="B40" i="8"/>
  <c r="E40" i="8" s="1"/>
  <c r="I54" i="3"/>
  <c r="C31" i="8"/>
  <c r="F31" i="8" s="1"/>
  <c r="J57" i="3"/>
  <c r="I55" i="3"/>
  <c r="B39" i="8"/>
  <c r="D30" i="8"/>
  <c r="F13" i="5"/>
  <c r="D12" i="5"/>
  <c r="E13" i="5"/>
  <c r="H76" i="3"/>
  <c r="I77" i="3"/>
  <c r="H43" i="3"/>
  <c r="I53" i="3"/>
  <c r="I71" i="3"/>
  <c r="F272" i="9"/>
  <c r="F326" i="9"/>
  <c r="I44" i="3"/>
  <c r="B22" i="8"/>
  <c r="G58" i="3"/>
  <c r="G27" i="3"/>
  <c r="F418" i="9"/>
  <c r="F413" i="9"/>
  <c r="F409" i="9"/>
  <c r="F405" i="9"/>
  <c r="G80" i="3" s="1"/>
  <c r="J80" i="3" s="1"/>
  <c r="F402" i="9"/>
  <c r="F313" i="9"/>
  <c r="G54" i="3" s="1"/>
  <c r="J54" i="3" s="1"/>
  <c r="I85" i="3"/>
  <c r="I84" i="3" s="1"/>
  <c r="J85" i="3"/>
  <c r="J84" i="3" s="1"/>
  <c r="F215" i="9"/>
  <c r="F218" i="9"/>
  <c r="F184" i="9"/>
  <c r="F183" i="9" s="1"/>
  <c r="F180" i="9"/>
  <c r="F177" i="9"/>
  <c r="G85" i="3" s="1"/>
  <c r="G84" i="3" s="1"/>
  <c r="F174" i="9"/>
  <c r="F169" i="9"/>
  <c r="F167" i="9" s="1"/>
  <c r="F94" i="9"/>
  <c r="F93" i="9" s="1"/>
  <c r="F72" i="9"/>
  <c r="F70" i="9" s="1"/>
  <c r="F87" i="9"/>
  <c r="F67" i="9"/>
  <c r="G72" i="3" s="1"/>
  <c r="F64" i="9"/>
  <c r="G63" i="3" s="1"/>
  <c r="F41" i="9"/>
  <c r="I63" i="3"/>
  <c r="F145" i="9"/>
  <c r="F141" i="9"/>
  <c r="F131" i="9"/>
  <c r="F124" i="9"/>
  <c r="F120" i="9"/>
  <c r="G45" i="3" s="1"/>
  <c r="G69" i="3" l="1"/>
  <c r="J69" i="3" s="1"/>
  <c r="J72" i="3"/>
  <c r="D26" i="8"/>
  <c r="G27" i="1"/>
  <c r="J27" i="3"/>
  <c r="E39" i="8"/>
  <c r="J45" i="3"/>
  <c r="C36" i="8"/>
  <c r="F36" i="8" s="1"/>
  <c r="J58" i="3"/>
  <c r="E12" i="5"/>
  <c r="D11" i="5"/>
  <c r="I76" i="3"/>
  <c r="H86" i="3"/>
  <c r="H12" i="1" s="1"/>
  <c r="H11" i="1" s="1"/>
  <c r="G83" i="3"/>
  <c r="J83" i="3" s="1"/>
  <c r="G36" i="3"/>
  <c r="F171" i="9"/>
  <c r="G52" i="3"/>
  <c r="J52" i="3" s="1"/>
  <c r="G64" i="3"/>
  <c r="G62" i="3" s="1"/>
  <c r="F187" i="9"/>
  <c r="G33" i="3"/>
  <c r="F407" i="9"/>
  <c r="G15" i="3" s="1"/>
  <c r="G75" i="3"/>
  <c r="F400" i="9"/>
  <c r="J68" i="3"/>
  <c r="J67" i="3" s="1"/>
  <c r="F411" i="9"/>
  <c r="G56" i="3"/>
  <c r="G19" i="3"/>
  <c r="G68" i="3"/>
  <c r="G67" i="3" s="1"/>
  <c r="G53" i="3"/>
  <c r="I68" i="3"/>
  <c r="I67" i="3" s="1"/>
  <c r="F179" i="9"/>
  <c r="G38" i="3"/>
  <c r="J38" i="3" s="1"/>
  <c r="G46" i="3"/>
  <c r="G47" i="3"/>
  <c r="G37" i="3"/>
  <c r="J37" i="3" s="1"/>
  <c r="F416" i="9"/>
  <c r="G55" i="3"/>
  <c r="G25" i="3"/>
  <c r="G13" i="3"/>
  <c r="J27" i="1"/>
  <c r="I27" i="1"/>
  <c r="F38" i="9"/>
  <c r="F37" i="9" s="1"/>
  <c r="G35" i="3" s="1"/>
  <c r="J35" i="3" s="1"/>
  <c r="F85" i="9"/>
  <c r="F118" i="9"/>
  <c r="E215" i="9"/>
  <c r="E258" i="9"/>
  <c r="E16" i="9"/>
  <c r="E7" i="9"/>
  <c r="E12" i="9"/>
  <c r="E70" i="9"/>
  <c r="E79" i="9"/>
  <c r="E93" i="9"/>
  <c r="E96" i="9"/>
  <c r="E99" i="9"/>
  <c r="E78" i="9" s="1"/>
  <c r="E167" i="9"/>
  <c r="E171" i="9"/>
  <c r="E179" i="9"/>
  <c r="E183" i="9"/>
  <c r="E322" i="9"/>
  <c r="E400" i="9"/>
  <c r="E404" i="9"/>
  <c r="F17" i="3" s="1"/>
  <c r="E407" i="9"/>
  <c r="F15" i="3" s="1"/>
  <c r="E411" i="9"/>
  <c r="J36" i="3" l="1"/>
  <c r="C12" i="8"/>
  <c r="C10" i="8" s="1"/>
  <c r="G34" i="3"/>
  <c r="J34" i="3"/>
  <c r="C34" i="8"/>
  <c r="F34" i="8" s="1"/>
  <c r="J53" i="3"/>
  <c r="C40" i="8"/>
  <c r="F40" i="8" s="1"/>
  <c r="J46" i="3"/>
  <c r="J23" i="3"/>
  <c r="J25" i="3"/>
  <c r="J55" i="3"/>
  <c r="C39" i="8"/>
  <c r="F39" i="8" s="1"/>
  <c r="G73" i="3"/>
  <c r="J75" i="3"/>
  <c r="J73" i="3" s="1"/>
  <c r="J28" i="3"/>
  <c r="J33" i="3"/>
  <c r="C35" i="8"/>
  <c r="F35" i="8" s="1"/>
  <c r="J56" i="3"/>
  <c r="C30" i="8"/>
  <c r="F30" i="8" s="1"/>
  <c r="C28" i="8"/>
  <c r="I15" i="3"/>
  <c r="J15" i="3"/>
  <c r="G77" i="3"/>
  <c r="C38" i="8"/>
  <c r="F38" i="8" s="1"/>
  <c r="J47" i="3"/>
  <c r="E11" i="5"/>
  <c r="F32" i="3"/>
  <c r="F27" i="1" s="1"/>
  <c r="E187" i="9"/>
  <c r="F186" i="9"/>
  <c r="C12" i="5"/>
  <c r="J11" i="3"/>
  <c r="E37" i="9"/>
  <c r="F35" i="3" s="1"/>
  <c r="F11" i="3"/>
  <c r="L79" i="3"/>
  <c r="G44" i="3"/>
  <c r="J44" i="3" s="1"/>
  <c r="G51" i="3"/>
  <c r="J51" i="3" s="1"/>
  <c r="F56" i="3"/>
  <c r="F25" i="3"/>
  <c r="I23" i="3" s="1"/>
  <c r="F64" i="3"/>
  <c r="F33" i="3"/>
  <c r="C11" i="5" l="1"/>
  <c r="F11" i="5" s="1"/>
  <c r="F12" i="5"/>
  <c r="I11" i="3"/>
  <c r="F10" i="3"/>
  <c r="I10" i="3" s="1"/>
  <c r="I34" i="3"/>
  <c r="I35" i="3"/>
  <c r="I28" i="3"/>
  <c r="I33" i="3"/>
  <c r="I25" i="3"/>
  <c r="C26" i="8"/>
  <c r="F26" i="8" s="1"/>
  <c r="F28" i="8"/>
  <c r="G76" i="3"/>
  <c r="J77" i="3"/>
  <c r="B30" i="8"/>
  <c r="I56" i="3"/>
  <c r="B35" i="8"/>
  <c r="E35" i="8" s="1"/>
  <c r="F51" i="3"/>
  <c r="I51" i="3" s="1"/>
  <c r="G10" i="3"/>
  <c r="G43" i="3"/>
  <c r="B17" i="8"/>
  <c r="F62" i="3"/>
  <c r="I62" i="3" s="1"/>
  <c r="F73" i="3"/>
  <c r="I73" i="3" s="1"/>
  <c r="G9" i="1" l="1"/>
  <c r="G8" i="1" s="1"/>
  <c r="J10" i="3"/>
  <c r="B26" i="8"/>
  <c r="E26" i="8" s="1"/>
  <c r="E30" i="8"/>
  <c r="F43" i="3"/>
  <c r="F86" i="3" s="1"/>
  <c r="I86" i="3" s="1"/>
  <c r="G86" i="3"/>
  <c r="J86" i="3" s="1"/>
  <c r="J43" i="3"/>
  <c r="G13" i="1"/>
  <c r="J76" i="3"/>
  <c r="G12" i="1"/>
  <c r="J20" i="3"/>
  <c r="G11" i="1" l="1"/>
  <c r="F12" i="1" l="1"/>
  <c r="F13" i="1"/>
  <c r="B12" i="5" l="1"/>
  <c r="F11" i="1"/>
  <c r="B11" i="5"/>
  <c r="O59" i="3" l="1"/>
  <c r="O83" i="3"/>
  <c r="O72" i="3"/>
  <c r="O70" i="3"/>
  <c r="O63" i="3"/>
  <c r="O46" i="3"/>
  <c r="O45" i="3"/>
  <c r="O57" i="3" l="1"/>
  <c r="O79" i="3"/>
  <c r="O80" i="3" l="1"/>
  <c r="O78" i="3"/>
  <c r="O82" i="3"/>
  <c r="O71" i="3" l="1"/>
  <c r="O66" i="3"/>
  <c r="O64" i="3"/>
  <c r="O54" i="3" l="1"/>
  <c r="O53" i="3"/>
  <c r="O56" i="3"/>
  <c r="O55" i="3"/>
  <c r="F20" i="3" l="1"/>
  <c r="O52" i="3" l="1"/>
  <c r="O58" i="3" l="1"/>
  <c r="F9" i="1" l="1"/>
  <c r="F8" i="1" l="1"/>
  <c r="F14" i="1" s="1"/>
  <c r="O48" i="3"/>
</calcChain>
</file>

<file path=xl/sharedStrings.xml><?xml version="1.0" encoding="utf-8"?>
<sst xmlns="http://schemas.openxmlformats.org/spreadsheetml/2006/main" count="724" uniqueCount="320">
  <si>
    <t>PRIHODI UKUPNO</t>
  </si>
  <si>
    <t>PRIHODI POSLOVANJA</t>
  </si>
  <si>
    <t>PRIHODI OD PRODAJE NEFINANCIJSKE IMOVINE</t>
  </si>
  <si>
    <t>RASHODI UKUPNO</t>
  </si>
  <si>
    <t>RASHODI  POSLOVANJA</t>
  </si>
  <si>
    <t>RASHODI ZA NABAVU NEFINANCIJSKE IMOVINE</t>
  </si>
  <si>
    <t>RAZLIKA - VIŠAK / MANJAK</t>
  </si>
  <si>
    <t>VIŠAK / MANJAK IZ PRETHODNE(IH) GODINE KOJI ĆE SE RASPOREDITI / POKRITI</t>
  </si>
  <si>
    <t>PRIMICI OD FINANCIJSKE IMOVINE I ZADUŽIVANJA</t>
  </si>
  <si>
    <t>IZDACI ZA FINANCIJSKU IMOVINU I OTPLATE ZAJMOVA</t>
  </si>
  <si>
    <t>NETO FINANCIRANJE</t>
  </si>
  <si>
    <t>VIŠAK / MANJAK + NETO FINANCIRANJE</t>
  </si>
  <si>
    <t>Naziv prihoda</t>
  </si>
  <si>
    <t xml:space="preserve">A. RAČUN PRIHODA I RASHODA </t>
  </si>
  <si>
    <t>Razred</t>
  </si>
  <si>
    <t>Skupina</t>
  </si>
  <si>
    <t>Izvor</t>
  </si>
  <si>
    <t>Prihodi poslovanja</t>
  </si>
  <si>
    <t>Opći prihodi i primici</t>
  </si>
  <si>
    <t>RASHODI POSLOVANJA</t>
  </si>
  <si>
    <t>Naziv rashoda</t>
  </si>
  <si>
    <t>Rashodi poslovanja</t>
  </si>
  <si>
    <t>Rashodi za zaposlene</t>
  </si>
  <si>
    <t>Rashodi za nabavu nefinancijske imovine</t>
  </si>
  <si>
    <t>RASHODI PREMA FUNKCIJSKOJ KLASIFIKACIJI</t>
  </si>
  <si>
    <t>BROJČANA OZNAKA I NAZIV</t>
  </si>
  <si>
    <t>UKUPNI RASHODI</t>
  </si>
  <si>
    <t>I. OPĆI DIO</t>
  </si>
  <si>
    <t>Šifra</t>
  </si>
  <si>
    <t xml:space="preserve">Naziv </t>
  </si>
  <si>
    <t>Materijalni rashodi</t>
  </si>
  <si>
    <t>Vlastiti prihodi</t>
  </si>
  <si>
    <t>A) SAŽETAK RAČUNA PRIHODA I RASHODA</t>
  </si>
  <si>
    <t>B) SAŽETAK RAČUNA FINANCIRANJA</t>
  </si>
  <si>
    <t>UKUPAN DONOS VIŠKA / MANJKA IZ PRETHODNE(IH) GODINE***</t>
  </si>
  <si>
    <t>*** Napomena: Redak UKUPAN DONOS VIŠKA/MANJKA IZ PRETHODNE(IH) GODINA služi kao informacija i ne uzima se u obzir kod uravnoteženja proračuna, već se proračun uravnotežuje retkom VIŠAK/MANJAK IZ PRETHODNE(IH) GODINE KOJI ĆE SE POKRITI/RASPOREDITI.</t>
  </si>
  <si>
    <t>Pomoći iz inozemstva i od subjekata unutar općeg proračuna</t>
  </si>
  <si>
    <t>Prihodi iz nadležnog proračuna i od HZZO-a temeljem ugovornih obveza</t>
  </si>
  <si>
    <t>Rashodi za nabavu proizvedene dugotrajne imovine</t>
  </si>
  <si>
    <t>C) PRENESENI VIŠAK ILI PRENESENI MANJAK I VIŠEGODIŠNJI PLAN URAVNOTEŽENJA</t>
  </si>
  <si>
    <t>PROGRAM 1001</t>
  </si>
  <si>
    <t xml:space="preserve">MINIMALNI STANDARD U OŠ-MATERIJANI FINANCIJSKI RASHODI </t>
  </si>
  <si>
    <t>Aktivnost A10001</t>
  </si>
  <si>
    <t>DECENTRALIZIRANA SREDSTVA</t>
  </si>
  <si>
    <t xml:space="preserve">4.1. </t>
  </si>
  <si>
    <t>Financijski rashodi</t>
  </si>
  <si>
    <t>Ostale naknade</t>
  </si>
  <si>
    <t>Aktivnost A10002</t>
  </si>
  <si>
    <t>TEKUĆE I INVESTICIJSKO ODRŽAVANJE</t>
  </si>
  <si>
    <t>POJAČANI STANDARD U ŠKOLSTVU</t>
  </si>
  <si>
    <t>Tekući projekt T100002</t>
  </si>
  <si>
    <t>ŽUPANIJSKA STRUČNA VIJEĆA</t>
  </si>
  <si>
    <t>1.1.</t>
  </si>
  <si>
    <t>Tekući projekt T100003</t>
  </si>
  <si>
    <t>NATJECANJA</t>
  </si>
  <si>
    <t>Izvor financiranja 1.1.</t>
  </si>
  <si>
    <t>Tekući projekt T100047</t>
  </si>
  <si>
    <t>MZO-ESF III</t>
  </si>
  <si>
    <t>PROGRAMI OŠ IZVAN ŽUPANIJSKOG PRORAČUNA</t>
  </si>
  <si>
    <t xml:space="preserve">Aktivnost A100001 </t>
  </si>
  <si>
    <t>Izvor financiranja 3.3.</t>
  </si>
  <si>
    <t>Vlastiti prihodi-OŠ</t>
  </si>
  <si>
    <t>Izvor financiranja 4.L.</t>
  </si>
  <si>
    <t>Prihod za posebne namjene</t>
  </si>
  <si>
    <t>Izvor financiranja 5.K.</t>
  </si>
  <si>
    <t>Pomoći-OŠ</t>
  </si>
  <si>
    <t xml:space="preserve">Aktivnost A100002 </t>
  </si>
  <si>
    <t>ADMINISTRATIVNO, TEHNIČKO I STRUČNO OSOBLJE</t>
  </si>
  <si>
    <t>Tekući projekt T100001</t>
  </si>
  <si>
    <t>ŠKOLSKA KUHINJA</t>
  </si>
  <si>
    <t>Izvor financiranja 4.F.</t>
  </si>
  <si>
    <t>Višak prihoda</t>
  </si>
  <si>
    <t>Materijal i sirovine</t>
  </si>
  <si>
    <t>Uredski materijal</t>
  </si>
  <si>
    <t>Materijal i dijelovi za tekuće i inv.održ</t>
  </si>
  <si>
    <t>Sitni inventar i suto gume</t>
  </si>
  <si>
    <t>Usluge tekućeg i invest. Održavanja</t>
  </si>
  <si>
    <t>PRODUŽENI BORAVAK</t>
  </si>
  <si>
    <t>Tekući projekt T100006</t>
  </si>
  <si>
    <t>Plaće za redovan rad</t>
  </si>
  <si>
    <t>Prekovremeni rad</t>
  </si>
  <si>
    <t>Ostali rashodi za zaposlene</t>
  </si>
  <si>
    <t>Doprinosi za obvezeno zdravstveno osig.</t>
  </si>
  <si>
    <t>Naknade za prijevoz</t>
  </si>
  <si>
    <t>Tekući projekt T100012</t>
  </si>
  <si>
    <t>OPREMA ŠKOLA</t>
  </si>
  <si>
    <t>Uredska oprema i namještaj</t>
  </si>
  <si>
    <t>Knjige</t>
  </si>
  <si>
    <t>Vlastiti prihodi-preneseni višak OŠ</t>
  </si>
  <si>
    <t>Oprema za održavanje i zaštitu</t>
  </si>
  <si>
    <t>Izvor financiranja 3.7.</t>
  </si>
  <si>
    <t>Naknade građanima</t>
  </si>
  <si>
    <t>Službena putovanja</t>
  </si>
  <si>
    <t>Stručno usavršavanje zaposlenika</t>
  </si>
  <si>
    <t>Ostale naknade troškova zaposlenima</t>
  </si>
  <si>
    <t>Energija</t>
  </si>
  <si>
    <t>Službena,radna i zaštitna odjeća i obuća</t>
  </si>
  <si>
    <t>Usluge telefona, pošte i prijevoza</t>
  </si>
  <si>
    <t>Usluge promidžbe i informiranja</t>
  </si>
  <si>
    <t>Komunalne usluge</t>
  </si>
  <si>
    <t>Zdravstvene i veterinarske usluge</t>
  </si>
  <si>
    <t>Računalne usluge</t>
  </si>
  <si>
    <t>Ostale usluge</t>
  </si>
  <si>
    <t>Premija osiguranja</t>
  </si>
  <si>
    <t>Reprezentacija</t>
  </si>
  <si>
    <t>Članarine i norme</t>
  </si>
  <si>
    <t>Pristojbe i naknade</t>
  </si>
  <si>
    <t>Ostali nespomenuti rashodi poslovanja</t>
  </si>
  <si>
    <t>Bankarske usluge i usluge platnog prometa</t>
  </si>
  <si>
    <t>Naknade građanima i kućanstvima</t>
  </si>
  <si>
    <t>Intelektualne i osobne usluge</t>
  </si>
  <si>
    <t>Naknade za rad predstavničkih i izvšnih tijela, povjerenstva i sl.</t>
  </si>
  <si>
    <t>Doprinosi za obvezno zdravstveno osig.</t>
  </si>
  <si>
    <t>Zatezne kamate</t>
  </si>
  <si>
    <t>Plaće za posebne uvjete rada</t>
  </si>
  <si>
    <t xml:space="preserve">Naknade za nezapošljavanje inavlida </t>
  </si>
  <si>
    <t>Tekući projekt T100041</t>
  </si>
  <si>
    <t>E-TEHNIČAR</t>
  </si>
  <si>
    <t>Općina,prijevoz policija 8 r</t>
  </si>
  <si>
    <t>UKUPNO RASHODI</t>
  </si>
  <si>
    <t>Pomoći</t>
  </si>
  <si>
    <t>Prihodi od imovine</t>
  </si>
  <si>
    <t>Kamate po viđenju</t>
  </si>
  <si>
    <t>3.3.</t>
  </si>
  <si>
    <t>Prihod od admin. I posebnih propisa</t>
  </si>
  <si>
    <t>Ostali nespomenuti prihodi</t>
  </si>
  <si>
    <t>4.L.</t>
  </si>
  <si>
    <t>Prihodi za posebne namjene</t>
  </si>
  <si>
    <t>5.K.</t>
  </si>
  <si>
    <t>Prihod od pruženih usluga</t>
  </si>
  <si>
    <t xml:space="preserve">Prihod od pruženih usluga </t>
  </si>
  <si>
    <t>4.1.</t>
  </si>
  <si>
    <t>Decentralizirana sredstva</t>
  </si>
  <si>
    <t>POTICANJE KORIŠTENJA SREDSTAVA IZ FONDOVA EU</t>
  </si>
  <si>
    <t>Tekući projekt T100011</t>
  </si>
  <si>
    <t>Nova školska shema voća i povrća te mlijeka i mliječnih proizvoda</t>
  </si>
  <si>
    <t xml:space="preserve">Opći prihodi i primici </t>
  </si>
  <si>
    <t>Ostale naknade građanima i kućanstvima iz proračuna</t>
  </si>
  <si>
    <t>NABAVA UDŽEBNIKA ZA UČENIKA</t>
  </si>
  <si>
    <t>MZO ESF III</t>
  </si>
  <si>
    <t>Ugovor o djelu</t>
  </si>
  <si>
    <t>4L</t>
  </si>
  <si>
    <t>Vlastiti prihodi preneseni</t>
  </si>
  <si>
    <t>UKUPNO</t>
  </si>
  <si>
    <t>4F</t>
  </si>
  <si>
    <t>Višak prihoda kuhinja</t>
  </si>
  <si>
    <t>09 Obrazovanje</t>
  </si>
  <si>
    <t>091 Predškolsko i osnovno obrazovanje</t>
  </si>
  <si>
    <t>0912 Osnovno obrazovanje</t>
  </si>
  <si>
    <t>096 Dodatne usluge u obrazovanju</t>
  </si>
  <si>
    <t>Aktivnost A10003</t>
  </si>
  <si>
    <t>Energenti</t>
  </si>
  <si>
    <t>Rashodi za metrijal i energiju</t>
  </si>
  <si>
    <t>Naknade troškova zaposlenima</t>
  </si>
  <si>
    <t>Rashodi za materijal i energiju</t>
  </si>
  <si>
    <t>Rashodi za usluge</t>
  </si>
  <si>
    <t>Ostali Financijski rashodi</t>
  </si>
  <si>
    <t>Plaće</t>
  </si>
  <si>
    <t>Doprinosi na plaće</t>
  </si>
  <si>
    <t>K1002</t>
  </si>
  <si>
    <t>KAPITALNO ULAGANJE</t>
  </si>
  <si>
    <t>OPREMA ŠKOLE</t>
  </si>
  <si>
    <t>Postrojenja i oprema</t>
  </si>
  <si>
    <t>Uređaji strojevi i oprema za ostale namjene</t>
  </si>
  <si>
    <t>Ostale naknade zaposlenima</t>
  </si>
  <si>
    <t xml:space="preserve">Članarine   </t>
  </si>
  <si>
    <t>Ostali financijski rashodi</t>
  </si>
  <si>
    <t>Intelektualne usluge</t>
  </si>
  <si>
    <t>Trošak sudskih postupaka</t>
  </si>
  <si>
    <t>Doprinosi za obvezno osiguranje u slučaju nezaposlenosti</t>
  </si>
  <si>
    <t>Zdravstvene usluge</t>
  </si>
  <si>
    <t>Knjige, umjetnička djela i ostalo</t>
  </si>
  <si>
    <t>Tekući projekt T100008</t>
  </si>
  <si>
    <t>UČENIČKE ZADRUGE</t>
  </si>
  <si>
    <t>Ostali neposmenuti rashodi</t>
  </si>
  <si>
    <t xml:space="preserve"> </t>
  </si>
  <si>
    <t>Tekući projekt T10004</t>
  </si>
  <si>
    <t>OBLJETNICE ŠKOLE</t>
  </si>
  <si>
    <t>Tekući projekt T10006</t>
  </si>
  <si>
    <t>OSTALE IZVANŠKOLSKE AKTIVNOSTI</t>
  </si>
  <si>
    <t>STRUČNO USAVRŠAVANJE DJELATNIKA U ŠKOLSTVU</t>
  </si>
  <si>
    <t>Sitni inventar</t>
  </si>
  <si>
    <t>Ostali građevinski objekti</t>
  </si>
  <si>
    <t>PROGRAM 1003</t>
  </si>
  <si>
    <t>Sitan inventar I autogume</t>
  </si>
  <si>
    <t>Članarine</t>
  </si>
  <si>
    <t>Prihod za posebne namjene-višak</t>
  </si>
  <si>
    <t>Uređaji, strojevi I oprema</t>
  </si>
  <si>
    <t>Tekući projekt T100009</t>
  </si>
  <si>
    <t>OSTALE IZVANUČIONIČKE AKTIVNOSTI</t>
  </si>
  <si>
    <t>Tekući projekt T100013</t>
  </si>
  <si>
    <t>DODATNA ULAGANJA</t>
  </si>
  <si>
    <t>Intelektualne I osobne usluge</t>
  </si>
  <si>
    <t>Rashodi za nabavu proiz.dug.im</t>
  </si>
  <si>
    <t>Tekući projekt T100027</t>
  </si>
  <si>
    <t>OPSKRBA BESPLATNIM ZALIHAMA MENSTRUALNIH HIGIJENSKIH POTREPŠTINA</t>
  </si>
  <si>
    <t>Ostale tekuće donacije</t>
  </si>
  <si>
    <t>Ostali rashodi</t>
  </si>
  <si>
    <t>Rashodi za nabavu neproiz. Mater.im</t>
  </si>
  <si>
    <t>Rahodi za nabavu dug.im.</t>
  </si>
  <si>
    <t>KNJIGE ZA ŠKOLSKU KNJIŽNICU</t>
  </si>
  <si>
    <t>Vlastiti prihodi-OŠ- preneseni</t>
  </si>
  <si>
    <t>Bankarske usluge</t>
  </si>
  <si>
    <t>Matreijalni rashodi</t>
  </si>
  <si>
    <t>3.7.</t>
  </si>
  <si>
    <t>4.L</t>
  </si>
  <si>
    <t>Usluge tekućeg I inv. Održavanja</t>
  </si>
  <si>
    <t>Službena I radna odjeća</t>
  </si>
  <si>
    <t>MZO ESF II</t>
  </si>
  <si>
    <t>Ostalin rashodi za zaposlene</t>
  </si>
  <si>
    <t>Sitan inevntar</t>
  </si>
  <si>
    <t>PRIHODI I RASHODI PREMA IZVORIMA FINANCIRANJA</t>
  </si>
  <si>
    <t>Brojčana oznaka i naziv</t>
  </si>
  <si>
    <t>UKUPNO PRIHODI</t>
  </si>
  <si>
    <t>1 Opći prihodi i primici</t>
  </si>
  <si>
    <t xml:space="preserve">  11 Opći prihodi i primici</t>
  </si>
  <si>
    <t>4 Prihodi za posebne namjene</t>
  </si>
  <si>
    <t>5 Pomoći</t>
  </si>
  <si>
    <t>3 Vlastiti prihodi</t>
  </si>
  <si>
    <t>41 Decentraliizirana sredstva</t>
  </si>
  <si>
    <t>4L Prihod za posebne namjene</t>
  </si>
  <si>
    <t>33 Vlastiti prihodi</t>
  </si>
  <si>
    <t>37 Vlastiti prihodi preneseni</t>
  </si>
  <si>
    <t>41 Decentralizirana sredstva</t>
  </si>
  <si>
    <t>4F Prihod za posebne namjene-višak</t>
  </si>
  <si>
    <t>Tekući projekt T100058</t>
  </si>
  <si>
    <t>PRSTEN POTPORE VII</t>
  </si>
  <si>
    <t>Tekuće donacije u naravi</t>
  </si>
  <si>
    <t>Usluge telefona,pošte I prijevoza</t>
  </si>
  <si>
    <t>Usluge tekućeg I inv. održavanja</t>
  </si>
  <si>
    <t>Tekući projekt T100023</t>
  </si>
  <si>
    <t>Usluge tekućeg I invest. održavanja</t>
  </si>
  <si>
    <t>Ostale nespomenute usluge</t>
  </si>
  <si>
    <t>5.</t>
  </si>
  <si>
    <t>Prehrana učenika-pomoći</t>
  </si>
  <si>
    <t>PRSTEN POTPORE VIII</t>
  </si>
  <si>
    <t>Tekući projekt T1000</t>
  </si>
  <si>
    <t>Tekući projekt T100020</t>
  </si>
  <si>
    <t>PROVEDBA KURIKULARNE REFORME</t>
  </si>
  <si>
    <t>Higijenske potrpštine</t>
  </si>
  <si>
    <t>Prehrnana učenika</t>
  </si>
  <si>
    <t>Rashodi za dodatna ulaganja na nefinancijskoj imovini</t>
  </si>
  <si>
    <t>Opći prihodi I primici</t>
  </si>
  <si>
    <t>Članarine I norme</t>
  </si>
  <si>
    <t>usluge telefona pošre i prijevoza</t>
  </si>
  <si>
    <t>Uređaji i strojevi</t>
  </si>
  <si>
    <t>Ostala oprema za održavanje</t>
  </si>
  <si>
    <t>Tekući projekt T100029</t>
  </si>
  <si>
    <t>PROGRAM RAZVOJA ODGOJNO-OBRAZOVNOG SUSTAVA</t>
  </si>
  <si>
    <t>Uredski materijal i ostali mat. Rashodi,</t>
  </si>
  <si>
    <t>Sitni invenat i autogume</t>
  </si>
  <si>
    <t>PLAN 2026.</t>
  </si>
  <si>
    <t>Stručno usavršavanje</t>
  </si>
  <si>
    <t xml:space="preserve">Tekući projekt T100001 </t>
  </si>
  <si>
    <t>Tekući projekt T100015</t>
  </si>
  <si>
    <t>Tekući prijenosi</t>
  </si>
  <si>
    <t>Negativne tečajne razlike</t>
  </si>
  <si>
    <t>Računala i račun.oprema</t>
  </si>
  <si>
    <t>Služebna putovanja</t>
  </si>
  <si>
    <t>KAPITALNO ULAGANJE U OŠ</t>
  </si>
  <si>
    <t>Kapitalni projekt K100157</t>
  </si>
  <si>
    <t>OŠ BISTRA - PROJEKTIRANJE I DOGRADNJA</t>
  </si>
  <si>
    <t>Poslovni objekti</t>
  </si>
  <si>
    <t>OŠ BISTRA - PROJEKTIRANJE I DOGRADNJA PŠ GORNJA BISTRA</t>
  </si>
  <si>
    <t>Kapitalni projekt K100158</t>
  </si>
  <si>
    <t>Izvor financiranja 561</t>
  </si>
  <si>
    <t>Ulaznice</t>
  </si>
  <si>
    <t>Knjige-LEKTIRE</t>
  </si>
  <si>
    <t>Izvršenje 2024</t>
  </si>
  <si>
    <t>Plan 2026.</t>
  </si>
  <si>
    <t>IZVRŠENJE 2024.</t>
  </si>
  <si>
    <t>,</t>
  </si>
  <si>
    <t>Županija</t>
  </si>
  <si>
    <t>Tekuće donacije</t>
  </si>
  <si>
    <t>4F višak prihoda kuhinja</t>
  </si>
  <si>
    <t xml:space="preserve">  33 Vlastiti prihodi</t>
  </si>
  <si>
    <t>Kapitalni projekt K100159</t>
  </si>
  <si>
    <t>OŠ BISTRA - PROJEKTIRANJE I DOGRADNJA PŠ JABLANOVEC</t>
  </si>
  <si>
    <t>Ur.br.:</t>
  </si>
  <si>
    <t>IZVRŠENJE 2025.</t>
  </si>
  <si>
    <t>TEKUĆI PLAN 2026.</t>
  </si>
  <si>
    <t>IZVRŠENJE PLANA 2026.</t>
  </si>
  <si>
    <t>INDEKS 2.</t>
  </si>
  <si>
    <t>Izvor financiranja 505</t>
  </si>
  <si>
    <t>Tekući projekt T100060</t>
  </si>
  <si>
    <t>POMOĆNICI U NASTAVI-ZAGREBAČKA ŽUPANIJA</t>
  </si>
  <si>
    <t>novo</t>
  </si>
  <si>
    <t>doprinosi za zdravstveno osiguranje</t>
  </si>
  <si>
    <t>Itelektualne usluge</t>
  </si>
  <si>
    <t>1.</t>
  </si>
  <si>
    <t>2.</t>
  </si>
  <si>
    <t>3.</t>
  </si>
  <si>
    <t>4.</t>
  </si>
  <si>
    <t xml:space="preserve">INDEKS 1. (3/1*100)        </t>
  </si>
  <si>
    <t>INDEKS 2. (3/2*100)</t>
  </si>
  <si>
    <t>IZVRŠENJE 2026.</t>
  </si>
  <si>
    <t>INDEKS 1.</t>
  </si>
  <si>
    <t>Izvor financiranja 5.0.A</t>
  </si>
  <si>
    <t>5.0.A</t>
  </si>
  <si>
    <t>IZVRŠENJE 2025</t>
  </si>
  <si>
    <t>INEKS 1.</t>
  </si>
  <si>
    <t>IZVRŠENEJE 2026.</t>
  </si>
  <si>
    <t>50A Pomoći</t>
  </si>
  <si>
    <t>561 MZO ESF III</t>
  </si>
  <si>
    <t>MZOM-POMOĆNICI</t>
  </si>
  <si>
    <t>5.0.A MZOM-pomoćnici</t>
  </si>
  <si>
    <t>MZOM pomoćnici</t>
  </si>
  <si>
    <t>5.0.A Pomoći</t>
  </si>
  <si>
    <t>5.0.A MZOM-POMOĆNICI</t>
  </si>
  <si>
    <t>5.0.A Pomoći-PREHRANA</t>
  </si>
  <si>
    <t>INDEKS 1</t>
  </si>
  <si>
    <t>INDEKS 2</t>
  </si>
  <si>
    <t>U Poljanici Bistranskoj,                                                                                                                                                             Predsjednica školskog odbora:</t>
  </si>
  <si>
    <t xml:space="preserve"> POLUGODIŠNJE IZVRŠENJE FINANCIJSKOG PLANA ZA 2026. - OŠ BISTRA</t>
  </si>
  <si>
    <t>Klasa:       400-02/26-01/3                                                                                                                                                       v.r.  Ljiljana Popovački-Račić</t>
  </si>
  <si>
    <t>238-30-01-26-2</t>
  </si>
  <si>
    <t>POLUGODIŠNJE IZVRŠENJE FINACIJSKOG PLANA ZA 2026. - OŠ BISTRA</t>
  </si>
  <si>
    <t>POLUGODIŠNJE IZVRŠENJE FINANCIJSKOG PLANA ZA 2026.- OŠ BISTRA</t>
  </si>
  <si>
    <t xml:space="preserve"> IZVRŠENJE FINANCIJSKOG PLANA ZA 2026.-OŠ BISTRA</t>
  </si>
  <si>
    <t xml:space="preserve"> POLUGODIŠNJE IZVRŠENJE FINANCIJSKOG PLANA ZA 2026.  - OŠ BISTRA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</si>
</sst>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0.0"/>
  </numFmts>
  <fonts count="4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i/>
      <sz val="10"/>
      <color indexed="8"/>
      <name val="Arial"/>
      <family val="2"/>
      <charset val="238"/>
    </font>
    <font>
      <b/>
      <sz val="10"/>
      <color rgb="FF000000"/>
      <name val="Arial"/>
      <family val="2"/>
      <charset val="238"/>
    </font>
    <font>
      <i/>
      <sz val="10"/>
      <color rgb="FF00000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i/>
      <sz val="10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b/>
      <i/>
      <u/>
      <sz val="10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u/>
      <sz val="10"/>
      <color rgb="FFFF0000"/>
      <name val="Arial"/>
      <family val="2"/>
      <charset val="238"/>
    </font>
    <font>
      <u/>
      <sz val="11"/>
      <color rgb="FFFF000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i/>
      <sz val="9"/>
      <color indexed="8"/>
      <name val="Arial"/>
      <family val="2"/>
      <charset val="238"/>
    </font>
    <font>
      <sz val="11"/>
      <color theme="0"/>
      <name val="Calibri"/>
      <family val="2"/>
      <charset val="238"/>
      <scheme val="minor"/>
    </font>
    <font>
      <sz val="10"/>
      <color theme="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i/>
      <sz val="10"/>
      <color indexed="8"/>
      <name val="Arial"/>
      <family val="2"/>
      <charset val="238"/>
    </font>
    <font>
      <b/>
      <i/>
      <sz val="10"/>
      <color rgb="FF000000"/>
      <name val="Arial"/>
      <family val="2"/>
      <charset val="238"/>
    </font>
    <font>
      <i/>
      <sz val="10"/>
      <color rgb="FFFF0000"/>
      <name val="Arial"/>
      <family val="2"/>
      <charset val="238"/>
    </font>
    <font>
      <i/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0"/>
      <color theme="4" tint="-0.249977111117893"/>
      <name val="Arial"/>
      <family val="2"/>
      <charset val="238"/>
    </font>
    <font>
      <sz val="10"/>
      <color theme="4" tint="-0.249977111117893"/>
      <name val="Arial"/>
      <family val="2"/>
      <charset val="238"/>
    </font>
    <font>
      <i/>
      <sz val="10"/>
      <color theme="4" tint="-0.249977111117893"/>
      <name val="Arial"/>
      <family val="2"/>
      <charset val="238"/>
    </font>
    <font>
      <b/>
      <sz val="10"/>
      <color theme="0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31" fillId="0" borderId="0" applyFont="0" applyFill="0" applyBorder="0" applyAlignment="0" applyProtection="0"/>
  </cellStyleXfs>
  <cellXfs count="402">
    <xf numFmtId="0" fontId="0" fillId="0" borderId="0" xfId="0"/>
    <xf numFmtId="0" fontId="2" fillId="0" borderId="0" xfId="0" applyNumberFormat="1" applyFont="1" applyFill="1" applyBorder="1" applyAlignment="1" applyProtection="1">
      <alignment horizontal="left" wrapText="1"/>
    </xf>
    <xf numFmtId="0" fontId="4" fillId="0" borderId="0" xfId="0" applyNumberFormat="1" applyFont="1" applyFill="1" applyBorder="1" applyAlignment="1" applyProtection="1">
      <alignment wrapText="1"/>
    </xf>
    <xf numFmtId="0" fontId="3" fillId="0" borderId="0" xfId="0" applyNumberFormat="1" applyFont="1" applyFill="1" applyBorder="1" applyAlignment="1" applyProtection="1"/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3" fontId="3" fillId="2" borderId="4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 applyProtection="1">
      <alignment horizontal="right" wrapText="1"/>
    </xf>
    <xf numFmtId="0" fontId="11" fillId="2" borderId="3" xfId="0" applyNumberFormat="1" applyFont="1" applyFill="1" applyBorder="1" applyAlignment="1" applyProtection="1">
      <alignment horizontal="left" vertical="center" wrapText="1"/>
    </xf>
    <xf numFmtId="0" fontId="9" fillId="2" borderId="3" xfId="0" quotePrefix="1" applyFont="1" applyFill="1" applyBorder="1" applyAlignment="1">
      <alignment horizontal="left" vertical="center"/>
    </xf>
    <xf numFmtId="0" fontId="10" fillId="2" borderId="3" xfId="0" quotePrefix="1" applyFont="1" applyFill="1" applyBorder="1" applyAlignment="1">
      <alignment horizontal="left" vertical="center"/>
    </xf>
    <xf numFmtId="0" fontId="9" fillId="2" borderId="3" xfId="0" applyNumberFormat="1" applyFont="1" applyFill="1" applyBorder="1" applyAlignment="1" applyProtection="1">
      <alignment horizontal="left" vertical="center" wrapText="1"/>
    </xf>
    <xf numFmtId="0" fontId="10" fillId="2" borderId="3" xfId="0" quotePrefix="1" applyFont="1" applyFill="1" applyBorder="1" applyAlignment="1">
      <alignment horizontal="left" vertical="center" wrapText="1"/>
    </xf>
    <xf numFmtId="0" fontId="10" fillId="2" borderId="3" xfId="0" applyNumberFormat="1" applyFont="1" applyFill="1" applyBorder="1" applyAlignment="1" applyProtection="1">
      <alignment horizontal="left" vertical="center" wrapText="1"/>
    </xf>
    <xf numFmtId="0" fontId="7" fillId="0" borderId="0" xfId="0" quotePrefix="1" applyNumberFormat="1" applyFont="1" applyFill="1" applyBorder="1" applyAlignment="1" applyProtection="1">
      <alignment horizontal="left" wrapText="1"/>
    </xf>
    <xf numFmtId="0" fontId="8" fillId="0" borderId="0" xfId="0" applyNumberFormat="1" applyFont="1" applyFill="1" applyBorder="1" applyAlignment="1" applyProtection="1">
      <alignment wrapText="1"/>
    </xf>
    <xf numFmtId="3" fontId="5" fillId="0" borderId="0" xfId="0" applyNumberFormat="1" applyFont="1" applyBorder="1" applyAlignment="1">
      <alignment horizontal="right"/>
    </xf>
    <xf numFmtId="0" fontId="6" fillId="4" borderId="4" xfId="0" applyNumberFormat="1" applyFont="1" applyFill="1" applyBorder="1" applyAlignment="1" applyProtection="1">
      <alignment horizontal="center" vertical="center" wrapText="1"/>
    </xf>
    <xf numFmtId="0" fontId="6" fillId="4" borderId="3" xfId="0" applyNumberFormat="1" applyFont="1" applyFill="1" applyBorder="1" applyAlignment="1" applyProtection="1">
      <alignment horizontal="center" vertical="center" wrapText="1"/>
    </xf>
    <xf numFmtId="0" fontId="2" fillId="0" borderId="0" xfId="0" quotePrefix="1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11" fillId="2" borderId="3" xfId="0" quotePrefix="1" applyFont="1" applyFill="1" applyBorder="1" applyAlignment="1">
      <alignment horizontal="left" vertical="center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NumberFormat="1" applyFont="1" applyFill="1" applyBorder="1" applyAlignment="1" applyProtection="1">
      <alignment horizontal="left"/>
    </xf>
    <xf numFmtId="3" fontId="6" fillId="3" borderId="3" xfId="0" applyNumberFormat="1" applyFont="1" applyFill="1" applyBorder="1" applyAlignment="1">
      <alignment horizontal="right"/>
    </xf>
    <xf numFmtId="3" fontId="6" fillId="0" borderId="3" xfId="0" applyNumberFormat="1" applyFont="1" applyBorder="1" applyAlignment="1">
      <alignment horizontal="right"/>
    </xf>
    <xf numFmtId="0" fontId="11" fillId="3" borderId="1" xfId="0" applyFont="1" applyFill="1" applyBorder="1" applyAlignment="1">
      <alignment horizontal="left" vertical="center"/>
    </xf>
    <xf numFmtId="0" fontId="9" fillId="3" borderId="2" xfId="0" applyNumberFormat="1" applyFont="1" applyFill="1" applyBorder="1" applyAlignment="1" applyProtection="1">
      <alignment vertical="center"/>
    </xf>
    <xf numFmtId="0" fontId="19" fillId="2" borderId="4" xfId="0" applyNumberFormat="1" applyFont="1" applyFill="1" applyBorder="1" applyAlignment="1" applyProtection="1">
      <alignment horizontal="left" vertical="center" wrapText="1"/>
    </xf>
    <xf numFmtId="0" fontId="17" fillId="5" borderId="4" xfId="0" applyNumberFormat="1" applyFont="1" applyFill="1" applyBorder="1" applyAlignment="1" applyProtection="1">
      <alignment horizontal="left" vertical="center" wrapText="1"/>
    </xf>
    <xf numFmtId="0" fontId="6" fillId="5" borderId="4" xfId="0" applyNumberFormat="1" applyFont="1" applyFill="1" applyBorder="1" applyAlignment="1" applyProtection="1">
      <alignment horizontal="left" vertical="center" wrapText="1"/>
    </xf>
    <xf numFmtId="0" fontId="18" fillId="3" borderId="4" xfId="0" applyNumberFormat="1" applyFont="1" applyFill="1" applyBorder="1" applyAlignment="1" applyProtection="1">
      <alignment horizontal="left" vertical="center" wrapText="1"/>
    </xf>
    <xf numFmtId="0" fontId="3" fillId="2" borderId="7" xfId="0" applyNumberFormat="1" applyFont="1" applyFill="1" applyBorder="1" applyAlignment="1" applyProtection="1">
      <alignment horizontal="left" vertical="center" wrapText="1"/>
    </xf>
    <xf numFmtId="4" fontId="3" fillId="2" borderId="4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/>
    </xf>
    <xf numFmtId="4" fontId="3" fillId="5" borderId="4" xfId="0" applyNumberFormat="1" applyFont="1" applyFill="1" applyBorder="1" applyAlignment="1">
      <alignment horizontal="right"/>
    </xf>
    <xf numFmtId="4" fontId="6" fillId="3" borderId="4" xfId="0" applyNumberFormat="1" applyFont="1" applyFill="1" applyBorder="1" applyAlignment="1">
      <alignment horizontal="right"/>
    </xf>
    <xf numFmtId="4" fontId="6" fillId="3" borderId="3" xfId="0" applyNumberFormat="1" applyFont="1" applyFill="1" applyBorder="1" applyAlignment="1">
      <alignment horizontal="right"/>
    </xf>
    <xf numFmtId="0" fontId="3" fillId="2" borderId="10" xfId="0" applyNumberFormat="1" applyFont="1" applyFill="1" applyBorder="1" applyAlignment="1" applyProtection="1">
      <alignment horizontal="left" vertical="center" wrapText="1"/>
    </xf>
    <xf numFmtId="0" fontId="6" fillId="6" borderId="4" xfId="0" applyNumberFormat="1" applyFont="1" applyFill="1" applyBorder="1" applyAlignment="1" applyProtection="1">
      <alignment horizontal="left" vertical="center" wrapText="1"/>
    </xf>
    <xf numFmtId="4" fontId="6" fillId="0" borderId="3" xfId="0" applyNumberFormat="1" applyFont="1" applyFill="1" applyBorder="1" applyAlignment="1">
      <alignment horizontal="right"/>
    </xf>
    <xf numFmtId="4" fontId="6" fillId="2" borderId="3" xfId="0" applyNumberFormat="1" applyFont="1" applyFill="1" applyBorder="1" applyAlignment="1">
      <alignment horizontal="right"/>
    </xf>
    <xf numFmtId="4" fontId="6" fillId="3" borderId="3" xfId="0" applyNumberFormat="1" applyFont="1" applyFill="1" applyBorder="1" applyAlignment="1" applyProtection="1">
      <alignment horizontal="right" wrapText="1"/>
    </xf>
    <xf numFmtId="4" fontId="1" fillId="0" borderId="0" xfId="0" applyNumberFormat="1" applyFont="1"/>
    <xf numFmtId="2" fontId="21" fillId="2" borderId="3" xfId="0" quotePrefix="1" applyNumberFormat="1" applyFont="1" applyFill="1" applyBorder="1" applyAlignment="1">
      <alignment horizontal="left" vertical="center"/>
    </xf>
    <xf numFmtId="2" fontId="6" fillId="2" borderId="3" xfId="0" applyNumberFormat="1" applyFont="1" applyFill="1" applyBorder="1" applyAlignment="1">
      <alignment horizontal="right"/>
    </xf>
    <xf numFmtId="1" fontId="9" fillId="2" borderId="3" xfId="0" quotePrefix="1" applyNumberFormat="1" applyFont="1" applyFill="1" applyBorder="1" applyAlignment="1">
      <alignment horizontal="left" vertical="center"/>
    </xf>
    <xf numFmtId="2" fontId="9" fillId="2" borderId="3" xfId="0" quotePrefix="1" applyNumberFormat="1" applyFont="1" applyFill="1" applyBorder="1" applyAlignment="1">
      <alignment horizontal="left" vertical="center"/>
    </xf>
    <xf numFmtId="2" fontId="10" fillId="2" borderId="3" xfId="0" quotePrefix="1" applyNumberFormat="1" applyFont="1" applyFill="1" applyBorder="1" applyAlignment="1">
      <alignment horizontal="left" vertical="center"/>
    </xf>
    <xf numFmtId="0" fontId="9" fillId="2" borderId="11" xfId="0" applyFont="1" applyFill="1" applyBorder="1" applyAlignment="1">
      <alignment horizontal="left" vertical="center"/>
    </xf>
    <xf numFmtId="0" fontId="0" fillId="0" borderId="3" xfId="0" applyBorder="1"/>
    <xf numFmtId="0" fontId="6" fillId="2" borderId="4" xfId="0" applyNumberFormat="1" applyFont="1" applyFill="1" applyBorder="1" applyAlignment="1" applyProtection="1">
      <alignment horizontal="center" vertical="center" wrapText="1"/>
    </xf>
    <xf numFmtId="0" fontId="3" fillId="5" borderId="4" xfId="0" applyNumberFormat="1" applyFont="1" applyFill="1" applyBorder="1" applyAlignment="1" applyProtection="1">
      <alignment horizontal="center" vertical="center" wrapText="1"/>
    </xf>
    <xf numFmtId="0" fontId="9" fillId="5" borderId="3" xfId="0" quotePrefix="1" applyFont="1" applyFill="1" applyBorder="1" applyAlignment="1">
      <alignment horizontal="left" vertical="center"/>
    </xf>
    <xf numFmtId="0" fontId="10" fillId="5" borderId="3" xfId="0" quotePrefix="1" applyFont="1" applyFill="1" applyBorder="1" applyAlignment="1">
      <alignment horizontal="left" vertical="center"/>
    </xf>
    <xf numFmtId="4" fontId="17" fillId="5" borderId="4" xfId="0" applyNumberFormat="1" applyFont="1" applyFill="1" applyBorder="1" applyAlignment="1">
      <alignment horizontal="right"/>
    </xf>
    <xf numFmtId="0" fontId="21" fillId="5" borderId="3" xfId="0" applyNumberFormat="1" applyFont="1" applyFill="1" applyBorder="1" applyAlignment="1" applyProtection="1">
      <alignment horizontal="left" vertical="center" wrapText="1"/>
    </xf>
    <xf numFmtId="0" fontId="10" fillId="5" borderId="3" xfId="0" applyNumberFormat="1" applyFont="1" applyFill="1" applyBorder="1" applyAlignment="1" applyProtection="1">
      <alignment horizontal="left" vertical="center" wrapText="1"/>
    </xf>
    <xf numFmtId="0" fontId="11" fillId="5" borderId="3" xfId="0" quotePrefix="1" applyFont="1" applyFill="1" applyBorder="1" applyAlignment="1">
      <alignment horizontal="left" vertical="center"/>
    </xf>
    <xf numFmtId="0" fontId="21" fillId="5" borderId="3" xfId="0" quotePrefix="1" applyFont="1" applyFill="1" applyBorder="1" applyAlignment="1">
      <alignment horizontal="left" vertical="center"/>
    </xf>
    <xf numFmtId="4" fontId="20" fillId="5" borderId="3" xfId="0" applyNumberFormat="1" applyFont="1" applyFill="1" applyBorder="1" applyAlignment="1">
      <alignment horizontal="right"/>
    </xf>
    <xf numFmtId="0" fontId="11" fillId="5" borderId="3" xfId="0" applyNumberFormat="1" applyFont="1" applyFill="1" applyBorder="1" applyAlignment="1" applyProtection="1">
      <alignment horizontal="left" vertical="center" wrapText="1"/>
    </xf>
    <xf numFmtId="4" fontId="6" fillId="5" borderId="3" xfId="0" applyNumberFormat="1" applyFont="1" applyFill="1" applyBorder="1" applyAlignment="1">
      <alignment horizontal="right"/>
    </xf>
    <xf numFmtId="1" fontId="11" fillId="5" borderId="3" xfId="0" quotePrefix="1" applyNumberFormat="1" applyFont="1" applyFill="1" applyBorder="1" applyAlignment="1">
      <alignment horizontal="left" vertical="center"/>
    </xf>
    <xf numFmtId="2" fontId="11" fillId="5" borderId="3" xfId="0" quotePrefix="1" applyNumberFormat="1" applyFont="1" applyFill="1" applyBorder="1" applyAlignment="1">
      <alignment horizontal="left" vertical="center"/>
    </xf>
    <xf numFmtId="2" fontId="6" fillId="5" borderId="3" xfId="0" applyNumberFormat="1" applyFont="1" applyFill="1" applyBorder="1" applyAlignment="1">
      <alignment horizontal="right"/>
    </xf>
    <xf numFmtId="4" fontId="6" fillId="5" borderId="4" xfId="0" applyNumberFormat="1" applyFont="1" applyFill="1" applyBorder="1" applyAlignment="1">
      <alignment horizontal="right"/>
    </xf>
    <xf numFmtId="0" fontId="9" fillId="5" borderId="3" xfId="0" applyNumberFormat="1" applyFont="1" applyFill="1" applyBorder="1" applyAlignment="1" applyProtection="1">
      <alignment horizontal="left" vertical="center" wrapText="1"/>
    </xf>
    <xf numFmtId="0" fontId="9" fillId="5" borderId="3" xfId="0" applyNumberFormat="1" applyFont="1" applyFill="1" applyBorder="1" applyAlignment="1" applyProtection="1">
      <alignment vertical="center" wrapText="1"/>
    </xf>
    <xf numFmtId="0" fontId="11" fillId="3" borderId="3" xfId="0" applyFont="1" applyFill="1" applyBorder="1" applyAlignment="1">
      <alignment horizontal="left" vertical="center"/>
    </xf>
    <xf numFmtId="0" fontId="11" fillId="3" borderId="3" xfId="0" applyNumberFormat="1" applyFont="1" applyFill="1" applyBorder="1" applyAlignment="1" applyProtection="1">
      <alignment horizontal="left" vertical="center"/>
    </xf>
    <xf numFmtId="0" fontId="11" fillId="3" borderId="3" xfId="0" applyNumberFormat="1" applyFont="1" applyFill="1" applyBorder="1" applyAlignment="1" applyProtection="1">
      <alignment vertical="center" wrapText="1"/>
    </xf>
    <xf numFmtId="0" fontId="11" fillId="3" borderId="3" xfId="0" applyNumberFormat="1" applyFont="1" applyFill="1" applyBorder="1" applyAlignment="1" applyProtection="1">
      <alignment horizontal="left" vertical="center" wrapText="1"/>
    </xf>
    <xf numFmtId="0" fontId="22" fillId="0" borderId="3" xfId="0" applyFont="1" applyBorder="1"/>
    <xf numFmtId="0" fontId="23" fillId="2" borderId="3" xfId="0" applyFont="1" applyFill="1" applyBorder="1" applyAlignment="1">
      <alignment horizontal="left" vertical="center"/>
    </xf>
    <xf numFmtId="4" fontId="3" fillId="3" borderId="4" xfId="0" applyNumberFormat="1" applyFont="1" applyFill="1" applyBorder="1" applyAlignment="1">
      <alignment horizontal="right"/>
    </xf>
    <xf numFmtId="0" fontId="24" fillId="2" borderId="3" xfId="0" applyNumberFormat="1" applyFont="1" applyFill="1" applyBorder="1" applyAlignment="1" applyProtection="1">
      <alignment horizontal="left" vertical="center" wrapText="1"/>
    </xf>
    <xf numFmtId="4" fontId="25" fillId="2" borderId="3" xfId="0" applyNumberFormat="1" applyFont="1" applyFill="1" applyBorder="1" applyAlignment="1">
      <alignment horizontal="right"/>
    </xf>
    <xf numFmtId="4" fontId="26" fillId="0" borderId="3" xfId="0" applyNumberFormat="1" applyFont="1" applyBorder="1"/>
    <xf numFmtId="0" fontId="10" fillId="2" borderId="3" xfId="0" applyFont="1" applyFill="1" applyBorder="1" applyAlignment="1">
      <alignment horizontal="left" vertical="center"/>
    </xf>
    <xf numFmtId="0" fontId="9" fillId="2" borderId="3" xfId="0" quotePrefix="1" applyFont="1" applyFill="1" applyBorder="1" applyAlignment="1">
      <alignment horizontal="left" vertical="center" wrapText="1"/>
    </xf>
    <xf numFmtId="4" fontId="6" fillId="2" borderId="4" xfId="0" applyNumberFormat="1" applyFont="1" applyFill="1" applyBorder="1" applyAlignment="1">
      <alignment horizontal="right"/>
    </xf>
    <xf numFmtId="4" fontId="6" fillId="4" borderId="1" xfId="0" quotePrefix="1" applyNumberFormat="1" applyFont="1" applyFill="1" applyBorder="1" applyAlignment="1">
      <alignment horizontal="right"/>
    </xf>
    <xf numFmtId="0" fontId="5" fillId="0" borderId="0" xfId="0" applyNumberFormat="1" applyFont="1" applyFill="1" applyBorder="1" applyAlignment="1" applyProtection="1">
      <alignment vertical="center" wrapText="1"/>
    </xf>
    <xf numFmtId="0" fontId="6" fillId="3" borderId="10" xfId="0" applyNumberFormat="1" applyFont="1" applyFill="1" applyBorder="1" applyAlignment="1" applyProtection="1">
      <alignment horizontal="left" vertical="center" wrapText="1"/>
    </xf>
    <xf numFmtId="2" fontId="11" fillId="5" borderId="3" xfId="0" quotePrefix="1" applyNumberFormat="1" applyFont="1" applyFill="1" applyBorder="1" applyAlignment="1">
      <alignment horizontal="center" vertical="center" wrapText="1"/>
    </xf>
    <xf numFmtId="0" fontId="6" fillId="3" borderId="1" xfId="0" applyNumberFormat="1" applyFont="1" applyFill="1" applyBorder="1" applyAlignment="1" applyProtection="1">
      <alignment horizontal="left" vertical="center"/>
    </xf>
    <xf numFmtId="0" fontId="6" fillId="3" borderId="2" xfId="0" applyNumberFormat="1" applyFont="1" applyFill="1" applyBorder="1" applyAlignment="1" applyProtection="1">
      <alignment horizontal="left" vertical="center"/>
    </xf>
    <xf numFmtId="0" fontId="6" fillId="3" borderId="4" xfId="0" applyNumberFormat="1" applyFont="1" applyFill="1" applyBorder="1" applyAlignment="1" applyProtection="1">
      <alignment horizontal="left" vertical="center"/>
    </xf>
    <xf numFmtId="0" fontId="27" fillId="0" borderId="0" xfId="0" applyFont="1" applyAlignment="1">
      <alignment horizontal="left"/>
    </xf>
    <xf numFmtId="0" fontId="3" fillId="7" borderId="4" xfId="0" applyNumberFormat="1" applyFont="1" applyFill="1" applyBorder="1" applyAlignment="1" applyProtection="1">
      <alignment horizontal="left" vertical="center" wrapText="1"/>
    </xf>
    <xf numFmtId="0" fontId="3" fillId="8" borderId="4" xfId="0" applyNumberFormat="1" applyFont="1" applyFill="1" applyBorder="1" applyAlignment="1" applyProtection="1">
      <alignment horizontal="left" vertical="center" wrapText="1"/>
    </xf>
    <xf numFmtId="0" fontId="6" fillId="8" borderId="4" xfId="0" applyNumberFormat="1" applyFont="1" applyFill="1" applyBorder="1" applyAlignment="1" applyProtection="1">
      <alignment horizontal="left" vertical="center" wrapText="1"/>
    </xf>
    <xf numFmtId="0" fontId="19" fillId="5" borderId="4" xfId="0" applyNumberFormat="1" applyFont="1" applyFill="1" applyBorder="1" applyAlignment="1" applyProtection="1">
      <alignment horizontal="left" vertical="center" wrapText="1"/>
    </xf>
    <xf numFmtId="165" fontId="3" fillId="2" borderId="4" xfId="0" applyNumberFormat="1" applyFont="1" applyFill="1" applyBorder="1" applyAlignment="1" applyProtection="1">
      <alignment horizontal="left" vertical="center" wrapText="1"/>
    </xf>
    <xf numFmtId="0" fontId="6" fillId="2" borderId="10" xfId="0" applyNumberFormat="1" applyFont="1" applyFill="1" applyBorder="1" applyAlignment="1" applyProtection="1">
      <alignment horizontal="left" vertical="center" wrapText="1"/>
    </xf>
    <xf numFmtId="0" fontId="3" fillId="5" borderId="10" xfId="0" applyNumberFormat="1" applyFont="1" applyFill="1" applyBorder="1" applyAlignment="1" applyProtection="1">
      <alignment horizontal="left" vertical="center" wrapText="1"/>
    </xf>
    <xf numFmtId="0" fontId="3" fillId="8" borderId="7" xfId="0" applyNumberFormat="1" applyFont="1" applyFill="1" applyBorder="1" applyAlignment="1" applyProtection="1">
      <alignment horizontal="left" vertical="center" wrapText="1"/>
    </xf>
    <xf numFmtId="0" fontId="6" fillId="2" borderId="1" xfId="0" applyNumberFormat="1" applyFont="1" applyFill="1" applyBorder="1" applyAlignment="1" applyProtection="1">
      <alignment horizontal="left" vertical="center"/>
    </xf>
    <xf numFmtId="0" fontId="6" fillId="2" borderId="2" xfId="0" applyNumberFormat="1" applyFont="1" applyFill="1" applyBorder="1" applyAlignment="1" applyProtection="1">
      <alignment horizontal="left" vertical="center"/>
    </xf>
    <xf numFmtId="0" fontId="6" fillId="2" borderId="4" xfId="0" applyNumberFormat="1" applyFont="1" applyFill="1" applyBorder="1" applyAlignment="1" applyProtection="1">
      <alignment horizontal="left" vertical="center"/>
    </xf>
    <xf numFmtId="0" fontId="29" fillId="0" borderId="0" xfId="0" applyFont="1"/>
    <xf numFmtId="4" fontId="30" fillId="2" borderId="4" xfId="0" applyNumberFormat="1" applyFont="1" applyFill="1" applyBorder="1" applyAlignment="1">
      <alignment horizontal="right"/>
    </xf>
    <xf numFmtId="4" fontId="30" fillId="2" borderId="0" xfId="0" applyNumberFormat="1" applyFont="1" applyFill="1" applyBorder="1" applyAlignment="1">
      <alignment horizontal="right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11" fillId="2" borderId="3" xfId="0" applyFont="1" applyFill="1" applyBorder="1" applyAlignment="1">
      <alignment vertical="center" wrapText="1"/>
    </xf>
    <xf numFmtId="0" fontId="11" fillId="2" borderId="3" xfId="0" applyFont="1" applyFill="1" applyBorder="1" applyAlignment="1">
      <alignment horizontal="left" vertical="center" wrapText="1"/>
    </xf>
    <xf numFmtId="0" fontId="29" fillId="0" borderId="0" xfId="0" applyFont="1" applyBorder="1"/>
    <xf numFmtId="0" fontId="11" fillId="2" borderId="3" xfId="0" quotePrefix="1" applyFont="1" applyFill="1" applyBorder="1" applyAlignment="1">
      <alignment horizontal="center" vertical="center"/>
    </xf>
    <xf numFmtId="0" fontId="6" fillId="9" borderId="3" xfId="0" applyFont="1" applyFill="1" applyBorder="1" applyAlignment="1">
      <alignment horizontal="left" vertical="center" wrapText="1"/>
    </xf>
    <xf numFmtId="4" fontId="6" fillId="9" borderId="4" xfId="0" applyNumberFormat="1" applyFont="1" applyFill="1" applyBorder="1" applyAlignment="1">
      <alignment horizontal="center" vertical="center" wrapText="1"/>
    </xf>
    <xf numFmtId="4" fontId="6" fillId="9" borderId="3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 applyProtection="1">
      <alignment horizontal="center" vertical="center"/>
    </xf>
    <xf numFmtId="0" fontId="3" fillId="5" borderId="1" xfId="0" applyNumberFormat="1" applyFont="1" applyFill="1" applyBorder="1" applyAlignment="1" applyProtection="1">
      <alignment horizontal="left" vertical="center"/>
    </xf>
    <xf numFmtId="0" fontId="10" fillId="2" borderId="3" xfId="0" quotePrefix="1" applyFont="1" applyFill="1" applyBorder="1" applyAlignment="1">
      <alignment horizontal="center" vertical="center"/>
    </xf>
    <xf numFmtId="0" fontId="10" fillId="2" borderId="3" xfId="0" quotePrefix="1" applyFont="1" applyFill="1" applyBorder="1" applyAlignment="1">
      <alignment vertical="center"/>
    </xf>
    <xf numFmtId="2" fontId="0" fillId="0" borderId="0" xfId="0" applyNumberFormat="1"/>
    <xf numFmtId="4" fontId="6" fillId="3" borderId="4" xfId="0" applyNumberFormat="1" applyFont="1" applyFill="1" applyBorder="1" applyAlignment="1" applyProtection="1">
      <alignment horizontal="center" vertical="center" wrapText="1"/>
    </xf>
    <xf numFmtId="4" fontId="6" fillId="2" borderId="4" xfId="0" applyNumberFormat="1" applyFont="1" applyFill="1" applyBorder="1" applyAlignment="1" applyProtection="1">
      <alignment horizontal="center" vertical="center" wrapText="1"/>
    </xf>
    <xf numFmtId="4" fontId="6" fillId="5" borderId="4" xfId="0" applyNumberFormat="1" applyFont="1" applyFill="1" applyBorder="1" applyAlignment="1" applyProtection="1">
      <alignment horizontal="center" vertical="center" wrapText="1"/>
    </xf>
    <xf numFmtId="4" fontId="3" fillId="2" borderId="4" xfId="0" applyNumberFormat="1" applyFont="1" applyFill="1" applyBorder="1" applyAlignment="1" applyProtection="1">
      <alignment horizontal="center" vertical="center" wrapText="1"/>
    </xf>
    <xf numFmtId="4" fontId="3" fillId="3" borderId="4" xfId="0" applyNumberFormat="1" applyFont="1" applyFill="1" applyBorder="1" applyAlignment="1" applyProtection="1">
      <alignment horizontal="center" vertical="center" wrapText="1"/>
    </xf>
    <xf numFmtId="4" fontId="3" fillId="5" borderId="4" xfId="0" applyNumberFormat="1" applyFont="1" applyFill="1" applyBorder="1" applyAlignment="1" applyProtection="1">
      <alignment horizontal="center" vertical="center" wrapText="1"/>
    </xf>
    <xf numFmtId="4" fontId="6" fillId="5" borderId="4" xfId="0" applyNumberFormat="1" applyFont="1" applyFill="1" applyBorder="1" applyAlignment="1">
      <alignment horizontal="center"/>
    </xf>
    <xf numFmtId="0" fontId="32" fillId="2" borderId="4" xfId="0" applyNumberFormat="1" applyFont="1" applyFill="1" applyBorder="1" applyAlignment="1" applyProtection="1">
      <alignment horizontal="left" vertical="center" wrapText="1"/>
    </xf>
    <xf numFmtId="0" fontId="6" fillId="3" borderId="4" xfId="0" applyNumberFormat="1" applyFont="1" applyFill="1" applyBorder="1" applyAlignment="1" applyProtection="1">
      <alignment horizontal="left" vertical="center" wrapText="1"/>
    </xf>
    <xf numFmtId="0" fontId="17" fillId="2" borderId="4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17" fillId="3" borderId="4" xfId="0" applyNumberFormat="1" applyFont="1" applyFill="1" applyBorder="1" applyAlignment="1" applyProtection="1">
      <alignment horizontal="left" vertical="center" wrapText="1"/>
    </xf>
    <xf numFmtId="0" fontId="3" fillId="5" borderId="4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6" fillId="3" borderId="4" xfId="0" applyNumberFormat="1" applyFont="1" applyFill="1" applyBorder="1" applyAlignment="1" applyProtection="1">
      <alignment horizontal="left" vertical="center" wrapText="1"/>
    </xf>
    <xf numFmtId="0" fontId="17" fillId="2" borderId="4" xfId="0" applyNumberFormat="1" applyFont="1" applyFill="1" applyBorder="1" applyAlignment="1" applyProtection="1">
      <alignment horizontal="left" vertical="center" wrapText="1"/>
    </xf>
    <xf numFmtId="0" fontId="17" fillId="3" borderId="4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3" fillId="5" borderId="4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9" fillId="5" borderId="4" xfId="0" applyNumberFormat="1" applyFont="1" applyFill="1" applyBorder="1" applyAlignment="1" applyProtection="1">
      <alignment vertical="center" wrapText="1"/>
    </xf>
    <xf numFmtId="0" fontId="3" fillId="5" borderId="4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0" fillId="0" borderId="0" xfId="0" applyAlignment="1"/>
    <xf numFmtId="0" fontId="6" fillId="5" borderId="1" xfId="0" applyNumberFormat="1" applyFont="1" applyFill="1" applyBorder="1" applyAlignment="1" applyProtection="1">
      <alignment horizontal="center" vertical="center"/>
    </xf>
    <xf numFmtId="0" fontId="14" fillId="5" borderId="2" xfId="0" applyFont="1" applyFill="1" applyBorder="1" applyAlignment="1">
      <alignment horizontal="center" vertical="center"/>
    </xf>
    <xf numFmtId="0" fontId="14" fillId="5" borderId="4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/>
    </xf>
    <xf numFmtId="0" fontId="3" fillId="5" borderId="1" xfId="0" applyNumberFormat="1" applyFont="1" applyFill="1" applyBorder="1" applyAlignment="1" applyProtection="1">
      <alignment horizontal="center" vertical="center"/>
    </xf>
    <xf numFmtId="0" fontId="3" fillId="7" borderId="1" xfId="0" applyNumberFormat="1" applyFont="1" applyFill="1" applyBorder="1" applyAlignment="1" applyProtection="1">
      <alignment horizontal="left" vertical="center"/>
    </xf>
    <xf numFmtId="0" fontId="3" fillId="7" borderId="2" xfId="0" applyNumberFormat="1" applyFont="1" applyFill="1" applyBorder="1" applyAlignment="1" applyProtection="1">
      <alignment horizontal="left" vertical="center"/>
    </xf>
    <xf numFmtId="0" fontId="3" fillId="7" borderId="4" xfId="0" applyNumberFormat="1" applyFont="1" applyFill="1" applyBorder="1" applyAlignment="1" applyProtection="1">
      <alignment horizontal="left" vertical="center"/>
    </xf>
    <xf numFmtId="0" fontId="3" fillId="2" borderId="1" xfId="0" applyNumberFormat="1" applyFont="1" applyFill="1" applyBorder="1" applyAlignment="1" applyProtection="1">
      <alignment horizontal="left" vertical="center"/>
    </xf>
    <xf numFmtId="0" fontId="3" fillId="2" borderId="2" xfId="0" applyNumberFormat="1" applyFont="1" applyFill="1" applyBorder="1" applyAlignment="1" applyProtection="1">
      <alignment horizontal="left" vertical="center"/>
    </xf>
    <xf numFmtId="0" fontId="3" fillId="2" borderId="4" xfId="0" applyNumberFormat="1" applyFont="1" applyFill="1" applyBorder="1" applyAlignment="1" applyProtection="1">
      <alignment horizontal="left" vertical="center"/>
    </xf>
    <xf numFmtId="0" fontId="3" fillId="5" borderId="2" xfId="0" applyNumberFormat="1" applyFont="1" applyFill="1" applyBorder="1" applyAlignment="1" applyProtection="1">
      <alignment horizontal="left" vertical="center"/>
    </xf>
    <xf numFmtId="0" fontId="3" fillId="5" borderId="4" xfId="0" applyNumberFormat="1" applyFont="1" applyFill="1" applyBorder="1" applyAlignment="1" applyProtection="1">
      <alignment horizontal="left" vertical="center"/>
    </xf>
    <xf numFmtId="0" fontId="3" fillId="8" borderId="1" xfId="0" applyNumberFormat="1" applyFont="1" applyFill="1" applyBorder="1" applyAlignment="1" applyProtection="1">
      <alignment horizontal="left" vertical="center"/>
    </xf>
    <xf numFmtId="0" fontId="6" fillId="8" borderId="2" xfId="0" applyNumberFormat="1" applyFont="1" applyFill="1" applyBorder="1" applyAlignment="1" applyProtection="1">
      <alignment horizontal="left" vertical="center"/>
    </xf>
    <xf numFmtId="0" fontId="6" fillId="8" borderId="4" xfId="0" applyNumberFormat="1" applyFont="1" applyFill="1" applyBorder="1" applyAlignment="1" applyProtection="1">
      <alignment horizontal="left" vertical="center"/>
    </xf>
    <xf numFmtId="0" fontId="3" fillId="8" borderId="2" xfId="0" applyNumberFormat="1" applyFont="1" applyFill="1" applyBorder="1" applyAlignment="1" applyProtection="1">
      <alignment horizontal="left" vertical="center"/>
    </xf>
    <xf numFmtId="0" fontId="3" fillId="8" borderId="4" xfId="0" applyNumberFormat="1" applyFont="1" applyFill="1" applyBorder="1" applyAlignment="1" applyProtection="1">
      <alignment horizontal="left" vertical="center"/>
    </xf>
    <xf numFmtId="0" fontId="6" fillId="5" borderId="1" xfId="0" applyNumberFormat="1" applyFont="1" applyFill="1" applyBorder="1" applyAlignment="1" applyProtection="1">
      <alignment horizontal="left" vertical="center"/>
    </xf>
    <xf numFmtId="0" fontId="6" fillId="5" borderId="2" xfId="0" applyNumberFormat="1" applyFont="1" applyFill="1" applyBorder="1" applyAlignment="1" applyProtection="1">
      <alignment horizontal="left" vertical="center"/>
    </xf>
    <xf numFmtId="0" fontId="6" fillId="5" borderId="4" xfId="0" applyNumberFormat="1" applyFont="1" applyFill="1" applyBorder="1" applyAlignment="1" applyProtection="1">
      <alignment horizontal="left" vertical="center"/>
    </xf>
    <xf numFmtId="0" fontId="3" fillId="5" borderId="1" xfId="1" applyNumberFormat="1" applyFont="1" applyFill="1" applyBorder="1" applyAlignment="1" applyProtection="1">
      <alignment horizontal="left" vertical="center"/>
    </xf>
    <xf numFmtId="164" fontId="3" fillId="5" borderId="2" xfId="1" applyFont="1" applyFill="1" applyBorder="1" applyAlignment="1" applyProtection="1">
      <alignment horizontal="left" vertical="center"/>
    </xf>
    <xf numFmtId="164" fontId="3" fillId="5" borderId="4" xfId="1" applyFont="1" applyFill="1" applyBorder="1" applyAlignment="1" applyProtection="1">
      <alignment horizontal="left" vertical="center"/>
    </xf>
    <xf numFmtId="0" fontId="3" fillId="2" borderId="6" xfId="0" applyNumberFormat="1" applyFont="1" applyFill="1" applyBorder="1" applyAlignment="1" applyProtection="1">
      <alignment horizontal="left" vertical="center"/>
    </xf>
    <xf numFmtId="0" fontId="0" fillId="0" borderId="4" xfId="0" applyBorder="1" applyAlignment="1"/>
    <xf numFmtId="0" fontId="32" fillId="2" borderId="1" xfId="0" applyNumberFormat="1" applyFont="1" applyFill="1" applyBorder="1" applyAlignment="1" applyProtection="1">
      <alignment horizontal="left" vertical="center"/>
    </xf>
    <xf numFmtId="0" fontId="32" fillId="2" borderId="2" xfId="0" applyNumberFormat="1" applyFont="1" applyFill="1" applyBorder="1" applyAlignment="1" applyProtection="1">
      <alignment horizontal="left" vertical="center"/>
    </xf>
    <xf numFmtId="0" fontId="32" fillId="2" borderId="4" xfId="0" applyNumberFormat="1" applyFont="1" applyFill="1" applyBorder="1" applyAlignment="1" applyProtection="1">
      <alignment horizontal="left" vertical="center"/>
    </xf>
    <xf numFmtId="165" fontId="3" fillId="2" borderId="2" xfId="0" applyNumberFormat="1" applyFont="1" applyFill="1" applyBorder="1" applyAlignment="1" applyProtection="1">
      <alignment horizontal="left" vertical="center"/>
    </xf>
    <xf numFmtId="165" fontId="3" fillId="2" borderId="4" xfId="0" applyNumberFormat="1" applyFont="1" applyFill="1" applyBorder="1" applyAlignment="1" applyProtection="1">
      <alignment horizontal="left" vertical="center"/>
    </xf>
    <xf numFmtId="0" fontId="17" fillId="5" borderId="1" xfId="0" applyNumberFormat="1" applyFont="1" applyFill="1" applyBorder="1" applyAlignment="1" applyProtection="1">
      <alignment horizontal="left" vertical="center"/>
    </xf>
    <xf numFmtId="0" fontId="17" fillId="5" borderId="2" xfId="0" applyNumberFormat="1" applyFont="1" applyFill="1" applyBorder="1" applyAlignment="1" applyProtection="1">
      <alignment horizontal="left" vertical="center"/>
    </xf>
    <xf numFmtId="0" fontId="17" fillId="5" borderId="4" xfId="0" applyNumberFormat="1" applyFont="1" applyFill="1" applyBorder="1" applyAlignment="1" applyProtection="1">
      <alignment horizontal="left" vertical="center"/>
    </xf>
    <xf numFmtId="0" fontId="17" fillId="5" borderId="0" xfId="0" applyNumberFormat="1" applyFont="1" applyFill="1" applyBorder="1" applyAlignment="1" applyProtection="1">
      <alignment horizontal="left" vertical="center"/>
    </xf>
    <xf numFmtId="0" fontId="17" fillId="2" borderId="2" xfId="0" applyNumberFormat="1" applyFont="1" applyFill="1" applyBorder="1" applyAlignment="1" applyProtection="1">
      <alignment horizontal="left" vertical="center"/>
    </xf>
    <xf numFmtId="0" fontId="17" fillId="2" borderId="4" xfId="0" applyNumberFormat="1" applyFont="1" applyFill="1" applyBorder="1" applyAlignment="1" applyProtection="1">
      <alignment horizontal="left" vertical="center"/>
    </xf>
    <xf numFmtId="0" fontId="17" fillId="2" borderId="1" xfId="0" applyNumberFormat="1" applyFont="1" applyFill="1" applyBorder="1" applyAlignment="1" applyProtection="1">
      <alignment horizontal="left" vertical="center"/>
    </xf>
    <xf numFmtId="0" fontId="0" fillId="0" borderId="2" xfId="0" applyBorder="1" applyAlignment="1"/>
    <xf numFmtId="0" fontId="3" fillId="2" borderId="8" xfId="0" applyNumberFormat="1" applyFont="1" applyFill="1" applyBorder="1" applyAlignment="1" applyProtection="1">
      <alignment horizontal="left" vertical="center"/>
    </xf>
    <xf numFmtId="0" fontId="3" fillId="2" borderId="9" xfId="0" applyNumberFormat="1" applyFont="1" applyFill="1" applyBorder="1" applyAlignment="1" applyProtection="1">
      <alignment horizontal="left" vertical="center"/>
    </xf>
    <xf numFmtId="0" fontId="3" fillId="2" borderId="10" xfId="0" applyNumberFormat="1" applyFont="1" applyFill="1" applyBorder="1" applyAlignment="1" applyProtection="1">
      <alignment horizontal="left" vertical="center"/>
    </xf>
    <xf numFmtId="0" fontId="28" fillId="2" borderId="8" xfId="0" applyNumberFormat="1" applyFont="1" applyFill="1" applyBorder="1" applyAlignment="1" applyProtection="1">
      <alignment horizontal="left" vertical="center"/>
    </xf>
    <xf numFmtId="0" fontId="28" fillId="2" borderId="9" xfId="0" applyNumberFormat="1" applyFont="1" applyFill="1" applyBorder="1" applyAlignment="1" applyProtection="1">
      <alignment horizontal="left" vertical="center"/>
    </xf>
    <xf numFmtId="0" fontId="6" fillId="2" borderId="10" xfId="0" applyNumberFormat="1" applyFont="1" applyFill="1" applyBorder="1" applyAlignment="1" applyProtection="1">
      <alignment horizontal="left" vertical="center"/>
    </xf>
    <xf numFmtId="0" fontId="3" fillId="5" borderId="8" xfId="0" applyNumberFormat="1" applyFont="1" applyFill="1" applyBorder="1" applyAlignment="1" applyProtection="1">
      <alignment horizontal="left" vertical="center"/>
    </xf>
    <xf numFmtId="0" fontId="3" fillId="5" borderId="9" xfId="0" applyNumberFormat="1" applyFont="1" applyFill="1" applyBorder="1" applyAlignment="1" applyProtection="1">
      <alignment horizontal="left" vertical="center"/>
    </xf>
    <xf numFmtId="0" fontId="3" fillId="5" borderId="10" xfId="0" applyNumberFormat="1" applyFont="1" applyFill="1" applyBorder="1" applyAlignment="1" applyProtection="1">
      <alignment horizontal="left" vertical="center"/>
    </xf>
    <xf numFmtId="0" fontId="17" fillId="2" borderId="1" xfId="0" applyNumberFormat="1" applyFont="1" applyFill="1" applyBorder="1" applyAlignment="1" applyProtection="1">
      <alignment horizontal="center" vertical="center"/>
    </xf>
    <xf numFmtId="0" fontId="17" fillId="2" borderId="2" xfId="0" applyNumberFormat="1" applyFont="1" applyFill="1" applyBorder="1" applyAlignment="1" applyProtection="1">
      <alignment horizontal="center" vertical="center"/>
    </xf>
    <xf numFmtId="0" fontId="17" fillId="2" borderId="4" xfId="0" applyNumberFormat="1" applyFont="1" applyFill="1" applyBorder="1" applyAlignment="1" applyProtection="1">
      <alignment horizontal="center" vertical="center"/>
    </xf>
    <xf numFmtId="0" fontId="6" fillId="4" borderId="1" xfId="0" applyNumberFormat="1" applyFont="1" applyFill="1" applyBorder="1" applyAlignment="1" applyProtection="1">
      <alignment vertical="center"/>
    </xf>
    <xf numFmtId="0" fontId="14" fillId="4" borderId="2" xfId="0" applyFont="1" applyFill="1" applyBorder="1" applyAlignment="1">
      <alignment vertical="center"/>
    </xf>
    <xf numFmtId="0" fontId="14" fillId="4" borderId="4" xfId="0" applyFont="1" applyFill="1" applyBorder="1" applyAlignment="1">
      <alignment vertical="center"/>
    </xf>
    <xf numFmtId="0" fontId="6" fillId="3" borderId="1" xfId="0" applyNumberFormat="1" applyFont="1" applyFill="1" applyBorder="1" applyAlignment="1" applyProtection="1">
      <alignment vertical="center"/>
    </xf>
    <xf numFmtId="0" fontId="6" fillId="3" borderId="2" xfId="0" applyNumberFormat="1" applyFont="1" applyFill="1" applyBorder="1" applyAlignment="1" applyProtection="1">
      <alignment vertical="center"/>
    </xf>
    <xf numFmtId="0" fontId="6" fillId="3" borderId="4" xfId="0" applyNumberFormat="1" applyFont="1" applyFill="1" applyBorder="1" applyAlignment="1" applyProtection="1">
      <alignment vertical="center"/>
    </xf>
    <xf numFmtId="0" fontId="17" fillId="3" borderId="1" xfId="0" applyNumberFormat="1" applyFont="1" applyFill="1" applyBorder="1" applyAlignment="1" applyProtection="1">
      <alignment vertical="center"/>
    </xf>
    <xf numFmtId="0" fontId="17" fillId="3" borderId="2" xfId="0" applyNumberFormat="1" applyFont="1" applyFill="1" applyBorder="1" applyAlignment="1" applyProtection="1">
      <alignment vertical="center"/>
    </xf>
    <xf numFmtId="0" fontId="17" fillId="3" borderId="4" xfId="0" applyNumberFormat="1" applyFont="1" applyFill="1" applyBorder="1" applyAlignment="1" applyProtection="1">
      <alignment vertical="center"/>
    </xf>
    <xf numFmtId="0" fontId="3" fillId="5" borderId="1" xfId="0" applyNumberFormat="1" applyFont="1" applyFill="1" applyBorder="1" applyAlignment="1" applyProtection="1">
      <alignment vertical="center"/>
    </xf>
    <xf numFmtId="0" fontId="3" fillId="5" borderId="2" xfId="0" applyNumberFormat="1" applyFont="1" applyFill="1" applyBorder="1" applyAlignment="1" applyProtection="1">
      <alignment vertical="center"/>
    </xf>
    <xf numFmtId="0" fontId="3" fillId="5" borderId="4" xfId="0" applyNumberFormat="1" applyFont="1" applyFill="1" applyBorder="1" applyAlignment="1" applyProtection="1">
      <alignment vertical="center"/>
    </xf>
    <xf numFmtId="0" fontId="6" fillId="2" borderId="1" xfId="0" applyNumberFormat="1" applyFont="1" applyFill="1" applyBorder="1" applyAlignment="1" applyProtection="1">
      <alignment vertical="center"/>
    </xf>
    <xf numFmtId="0" fontId="6" fillId="2" borderId="2" xfId="0" applyNumberFormat="1" applyFont="1" applyFill="1" applyBorder="1" applyAlignment="1" applyProtection="1">
      <alignment vertical="center"/>
    </xf>
    <xf numFmtId="0" fontId="6" fillId="2" borderId="4" xfId="0" applyNumberFormat="1" applyFont="1" applyFill="1" applyBorder="1" applyAlignment="1" applyProtection="1">
      <alignment vertical="center"/>
    </xf>
    <xf numFmtId="0" fontId="17" fillId="2" borderId="1" xfId="0" applyNumberFormat="1" applyFont="1" applyFill="1" applyBorder="1" applyAlignment="1" applyProtection="1">
      <alignment vertical="center"/>
    </xf>
    <xf numFmtId="0" fontId="17" fillId="2" borderId="2" xfId="0" applyNumberFormat="1" applyFont="1" applyFill="1" applyBorder="1" applyAlignment="1" applyProtection="1">
      <alignment vertical="center"/>
    </xf>
    <xf numFmtId="0" fontId="17" fillId="2" borderId="4" xfId="0" applyNumberFormat="1" applyFont="1" applyFill="1" applyBorder="1" applyAlignment="1" applyProtection="1">
      <alignment vertical="center"/>
    </xf>
    <xf numFmtId="0" fontId="3" fillId="7" borderId="1" xfId="0" applyNumberFormat="1" applyFont="1" applyFill="1" applyBorder="1" applyAlignment="1" applyProtection="1">
      <alignment vertical="center"/>
    </xf>
    <xf numFmtId="0" fontId="3" fillId="7" borderId="2" xfId="0" applyNumberFormat="1" applyFont="1" applyFill="1" applyBorder="1" applyAlignment="1" applyProtection="1">
      <alignment vertical="center"/>
    </xf>
    <xf numFmtId="0" fontId="3" fillId="7" borderId="4" xfId="0" applyNumberFormat="1" applyFont="1" applyFill="1" applyBorder="1" applyAlignment="1" applyProtection="1">
      <alignment vertical="center"/>
    </xf>
    <xf numFmtId="0" fontId="17" fillId="5" borderId="1" xfId="0" applyNumberFormat="1" applyFont="1" applyFill="1" applyBorder="1" applyAlignment="1" applyProtection="1">
      <alignment vertical="center"/>
    </xf>
    <xf numFmtId="0" fontId="17" fillId="5" borderId="2" xfId="0" applyNumberFormat="1" applyFont="1" applyFill="1" applyBorder="1" applyAlignment="1" applyProtection="1">
      <alignment vertical="center"/>
    </xf>
    <xf numFmtId="0" fontId="17" fillId="5" borderId="4" xfId="0" applyNumberFormat="1" applyFont="1" applyFill="1" applyBorder="1" applyAlignment="1" applyProtection="1">
      <alignment vertical="center"/>
    </xf>
    <xf numFmtId="0" fontId="3" fillId="2" borderId="1" xfId="0" applyNumberFormat="1" applyFont="1" applyFill="1" applyBorder="1" applyAlignment="1" applyProtection="1">
      <alignment vertical="center"/>
    </xf>
    <xf numFmtId="0" fontId="3" fillId="2" borderId="2" xfId="0" applyNumberFormat="1" applyFont="1" applyFill="1" applyBorder="1" applyAlignment="1" applyProtection="1">
      <alignment vertical="center"/>
    </xf>
    <xf numFmtId="0" fontId="3" fillId="2" borderId="4" xfId="0" applyNumberFormat="1" applyFont="1" applyFill="1" applyBorder="1" applyAlignment="1" applyProtection="1">
      <alignment vertical="center"/>
    </xf>
    <xf numFmtId="0" fontId="6" fillId="6" borderId="1" xfId="0" applyNumberFormat="1" applyFont="1" applyFill="1" applyBorder="1" applyAlignment="1" applyProtection="1">
      <alignment vertical="center"/>
    </xf>
    <xf numFmtId="0" fontId="6" fillId="6" borderId="2" xfId="0" applyNumberFormat="1" applyFont="1" applyFill="1" applyBorder="1" applyAlignment="1" applyProtection="1">
      <alignment vertical="center"/>
    </xf>
    <xf numFmtId="0" fontId="3" fillId="2" borderId="1" xfId="1" applyNumberFormat="1" applyFont="1" applyFill="1" applyBorder="1" applyAlignment="1" applyProtection="1">
      <alignment horizontal="left" vertical="center"/>
    </xf>
    <xf numFmtId="164" fontId="3" fillId="2" borderId="2" xfId="1" applyFont="1" applyFill="1" applyBorder="1" applyAlignment="1" applyProtection="1">
      <alignment horizontal="left" vertical="center"/>
    </xf>
    <xf numFmtId="164" fontId="3" fillId="2" borderId="4" xfId="1" applyFont="1" applyFill="1" applyBorder="1" applyAlignment="1" applyProtection="1">
      <alignment horizontal="left" vertical="center"/>
    </xf>
    <xf numFmtId="0" fontId="9" fillId="2" borderId="4" xfId="0" applyNumberFormat="1" applyFont="1" applyFill="1" applyBorder="1" applyAlignment="1" applyProtection="1">
      <alignment vertical="center" wrapText="1"/>
    </xf>
    <xf numFmtId="0" fontId="9" fillId="2" borderId="4" xfId="0" applyNumberFormat="1" applyFont="1" applyFill="1" applyBorder="1" applyAlignment="1" applyProtection="1">
      <alignment horizontal="left" vertical="center" wrapText="1"/>
    </xf>
    <xf numFmtId="2" fontId="3" fillId="2" borderId="4" xfId="0" applyNumberFormat="1" applyFont="1" applyFill="1" applyBorder="1" applyAlignment="1" applyProtection="1">
      <alignment horizontal="left" vertical="center" wrapText="1"/>
    </xf>
    <xf numFmtId="0" fontId="34" fillId="3" borderId="4" xfId="0" applyNumberFormat="1" applyFont="1" applyFill="1" applyBorder="1" applyAlignment="1" applyProtection="1">
      <alignment horizontal="left" vertical="center" wrapText="1"/>
    </xf>
    <xf numFmtId="165" fontId="6" fillId="3" borderId="4" xfId="0" applyNumberFormat="1" applyFont="1" applyFill="1" applyBorder="1" applyAlignment="1" applyProtection="1">
      <alignment horizontal="left" vertical="center" wrapText="1"/>
    </xf>
    <xf numFmtId="2" fontId="3" fillId="5" borderId="4" xfId="0" applyNumberFormat="1" applyFont="1" applyFill="1" applyBorder="1" applyAlignment="1" applyProtection="1">
      <alignment horizontal="left" vertical="center" wrapText="1"/>
    </xf>
    <xf numFmtId="2" fontId="32" fillId="2" borderId="4" xfId="0" applyNumberFormat="1" applyFont="1" applyFill="1" applyBorder="1" applyAlignment="1" applyProtection="1">
      <alignment horizontal="left" vertical="center" wrapText="1"/>
    </xf>
    <xf numFmtId="2" fontId="6" fillId="6" borderId="4" xfId="0" applyNumberFormat="1" applyFont="1" applyFill="1" applyBorder="1" applyAlignment="1" applyProtection="1">
      <alignment horizontal="left" vertical="center" wrapText="1"/>
    </xf>
    <xf numFmtId="2" fontId="6" fillId="3" borderId="4" xfId="0" applyNumberFormat="1" applyFont="1" applyFill="1" applyBorder="1" applyAlignment="1" applyProtection="1">
      <alignment horizontal="left" vertical="center" wrapText="1"/>
    </xf>
    <xf numFmtId="2" fontId="6" fillId="2" borderId="4" xfId="0" applyNumberFormat="1" applyFont="1" applyFill="1" applyBorder="1" applyAlignment="1" applyProtection="1">
      <alignment horizontal="left" vertical="center" wrapText="1"/>
    </xf>
    <xf numFmtId="0" fontId="3" fillId="2" borderId="3" xfId="0" applyNumberFormat="1" applyFont="1" applyFill="1" applyBorder="1" applyAlignment="1" applyProtection="1">
      <alignment horizontal="left" vertical="center" wrapText="1"/>
    </xf>
    <xf numFmtId="4" fontId="6" fillId="3" borderId="4" xfId="0" applyNumberFormat="1" applyFont="1" applyFill="1" applyBorder="1" applyAlignment="1" applyProtection="1">
      <alignment horizontal="left" vertical="center" wrapText="1"/>
    </xf>
    <xf numFmtId="4" fontId="32" fillId="2" borderId="4" xfId="0" applyNumberFormat="1" applyFont="1" applyFill="1" applyBorder="1" applyAlignment="1">
      <alignment horizontal="center"/>
    </xf>
    <xf numFmtId="165" fontId="3" fillId="5" borderId="4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13" fillId="0" borderId="0" xfId="0" applyFont="1" applyAlignment="1">
      <alignment wrapText="1"/>
    </xf>
    <xf numFmtId="0" fontId="6" fillId="3" borderId="4" xfId="0" applyNumberFormat="1" applyFont="1" applyFill="1" applyBorder="1" applyAlignment="1" applyProtection="1">
      <alignment horizontal="left" vertical="center" wrapText="1"/>
    </xf>
    <xf numFmtId="0" fontId="13" fillId="0" borderId="0" xfId="0" applyFont="1" applyAlignment="1">
      <alignment vertical="center" wrapText="1"/>
    </xf>
    <xf numFmtId="0" fontId="12" fillId="0" borderId="0" xfId="0" applyNumberFormat="1" applyFont="1" applyFill="1" applyBorder="1" applyAlignment="1" applyProtection="1">
      <alignment vertical="center" wrapText="1"/>
    </xf>
    <xf numFmtId="0" fontId="3" fillId="5" borderId="4" xfId="0" applyNumberFormat="1" applyFont="1" applyFill="1" applyBorder="1" applyAlignment="1" applyProtection="1">
      <alignment horizontal="left" vertical="center" wrapText="1"/>
    </xf>
    <xf numFmtId="0" fontId="10" fillId="2" borderId="12" xfId="0" quotePrefix="1" applyFont="1" applyFill="1" applyBorder="1" applyAlignment="1">
      <alignment horizontal="left" vertical="center"/>
    </xf>
    <xf numFmtId="4" fontId="0" fillId="0" borderId="0" xfId="0" applyNumberFormat="1"/>
    <xf numFmtId="4" fontId="3" fillId="0" borderId="4" xfId="0" applyNumberFormat="1" applyFont="1" applyFill="1" applyBorder="1" applyAlignment="1">
      <alignment horizontal="right"/>
    </xf>
    <xf numFmtId="4" fontId="3" fillId="0" borderId="3" xfId="0" applyNumberFormat="1" applyFont="1" applyFill="1" applyBorder="1" applyAlignment="1">
      <alignment horizontal="right"/>
    </xf>
    <xf numFmtId="0" fontId="9" fillId="0" borderId="3" xfId="0" quotePrefix="1" applyFont="1" applyFill="1" applyBorder="1" applyAlignment="1">
      <alignment horizontal="left" vertical="center"/>
    </xf>
    <xf numFmtId="0" fontId="11" fillId="0" borderId="3" xfId="0" quotePrefix="1" applyFont="1" applyFill="1" applyBorder="1" applyAlignment="1">
      <alignment horizontal="left" vertical="center"/>
    </xf>
    <xf numFmtId="0" fontId="21" fillId="0" borderId="3" xfId="0" quotePrefix="1" applyFont="1" applyFill="1" applyBorder="1" applyAlignment="1">
      <alignment horizontal="left" vertical="center"/>
    </xf>
    <xf numFmtId="4" fontId="20" fillId="0" borderId="3" xfId="0" applyNumberFormat="1" applyFont="1" applyFill="1" applyBorder="1" applyAlignment="1">
      <alignment horizontal="right"/>
    </xf>
    <xf numFmtId="4" fontId="32" fillId="0" borderId="3" xfId="0" applyNumberFormat="1" applyFont="1" applyFill="1" applyBorder="1" applyAlignment="1">
      <alignment horizontal="right"/>
    </xf>
    <xf numFmtId="4" fontId="0" fillId="0" borderId="3" xfId="0" applyNumberFormat="1" applyBorder="1"/>
    <xf numFmtId="0" fontId="32" fillId="7" borderId="4" xfId="0" applyNumberFormat="1" applyFont="1" applyFill="1" applyBorder="1" applyAlignment="1" applyProtection="1">
      <alignment horizontal="left" vertical="center" wrapText="1"/>
    </xf>
    <xf numFmtId="0" fontId="32" fillId="5" borderId="4" xfId="0" applyNumberFormat="1" applyFont="1" applyFill="1" applyBorder="1" applyAlignment="1" applyProtection="1">
      <alignment horizontal="left" vertical="center" wrapText="1"/>
    </xf>
    <xf numFmtId="0" fontId="20" fillId="3" borderId="4" xfId="0" applyNumberFormat="1" applyFont="1" applyFill="1" applyBorder="1" applyAlignment="1" applyProtection="1">
      <alignment horizontal="left" vertical="center" wrapText="1"/>
    </xf>
    <xf numFmtId="0" fontId="37" fillId="3" borderId="4" xfId="0" applyNumberFormat="1" applyFont="1" applyFill="1" applyBorder="1" applyAlignment="1" applyProtection="1">
      <alignment horizontal="left" vertical="center" wrapText="1"/>
    </xf>
    <xf numFmtId="0" fontId="20" fillId="5" borderId="4" xfId="0" applyNumberFormat="1" applyFont="1" applyFill="1" applyBorder="1" applyAlignment="1" applyProtection="1">
      <alignment horizontal="left" vertical="center" wrapText="1"/>
    </xf>
    <xf numFmtId="0" fontId="32" fillId="8" borderId="4" xfId="0" applyNumberFormat="1" applyFont="1" applyFill="1" applyBorder="1" applyAlignment="1" applyProtection="1">
      <alignment horizontal="left" vertical="center" wrapText="1"/>
    </xf>
    <xf numFmtId="0" fontId="37" fillId="2" borderId="4" xfId="0" applyNumberFormat="1" applyFont="1" applyFill="1" applyBorder="1" applyAlignment="1" applyProtection="1">
      <alignment horizontal="left" vertical="center" wrapText="1"/>
    </xf>
    <xf numFmtId="0" fontId="20" fillId="5" borderId="4" xfId="0" applyNumberFormat="1" applyFont="1" applyFill="1" applyBorder="1" applyAlignment="1" applyProtection="1">
      <alignment vertical="center" wrapText="1"/>
    </xf>
    <xf numFmtId="4" fontId="20" fillId="3" borderId="4" xfId="0" applyNumberFormat="1" applyFont="1" applyFill="1" applyBorder="1" applyAlignment="1" applyProtection="1">
      <alignment horizontal="left" vertical="center" wrapText="1"/>
    </xf>
    <xf numFmtId="4" fontId="20" fillId="5" borderId="4" xfId="0" applyNumberFormat="1" applyFont="1" applyFill="1" applyBorder="1" applyAlignment="1">
      <alignment horizontal="center"/>
    </xf>
    <xf numFmtId="0" fontId="32" fillId="2" borderId="7" xfId="0" applyNumberFormat="1" applyFont="1" applyFill="1" applyBorder="1" applyAlignment="1" applyProtection="1">
      <alignment horizontal="left" vertical="center" wrapText="1"/>
    </xf>
    <xf numFmtId="0" fontId="20" fillId="8" borderId="4" xfId="0" applyNumberFormat="1" applyFont="1" applyFill="1" applyBorder="1" applyAlignment="1" applyProtection="1">
      <alignment horizontal="left" vertical="center" wrapText="1"/>
    </xf>
    <xf numFmtId="165" fontId="32" fillId="5" borderId="4" xfId="0" applyNumberFormat="1" applyFont="1" applyFill="1" applyBorder="1" applyAlignment="1" applyProtection="1">
      <alignment horizontal="left" vertical="center" wrapText="1"/>
    </xf>
    <xf numFmtId="165" fontId="32" fillId="2" borderId="4" xfId="0" applyNumberFormat="1" applyFont="1" applyFill="1" applyBorder="1" applyAlignment="1" applyProtection="1">
      <alignment horizontal="left" vertical="center" wrapText="1"/>
    </xf>
    <xf numFmtId="2" fontId="20" fillId="3" borderId="4" xfId="0" applyNumberFormat="1" applyFont="1" applyFill="1" applyBorder="1" applyAlignment="1" applyProtection="1">
      <alignment horizontal="left" vertical="center" wrapText="1"/>
    </xf>
    <xf numFmtId="2" fontId="20" fillId="5" borderId="4" xfId="0" applyNumberFormat="1" applyFont="1" applyFill="1" applyBorder="1" applyAlignment="1" applyProtection="1">
      <alignment horizontal="left" vertical="center" wrapText="1"/>
    </xf>
    <xf numFmtId="0" fontId="37" fillId="5" borderId="4" xfId="0" applyNumberFormat="1" applyFont="1" applyFill="1" applyBorder="1" applyAlignment="1" applyProtection="1">
      <alignment horizontal="left" vertical="center" wrapText="1"/>
    </xf>
    <xf numFmtId="4" fontId="20" fillId="5" borderId="4" xfId="0" applyNumberFormat="1" applyFont="1" applyFill="1" applyBorder="1" applyAlignment="1" applyProtection="1">
      <alignment horizontal="left" vertical="center" wrapText="1"/>
    </xf>
    <xf numFmtId="0" fontId="32" fillId="8" borderId="7" xfId="0" applyNumberFormat="1" applyFont="1" applyFill="1" applyBorder="1" applyAlignment="1" applyProtection="1">
      <alignment horizontal="left" vertical="center" wrapText="1"/>
    </xf>
    <xf numFmtId="4" fontId="20" fillId="3" borderId="4" xfId="0" applyNumberFormat="1" applyFont="1" applyFill="1" applyBorder="1" applyAlignment="1">
      <alignment horizontal="center"/>
    </xf>
    <xf numFmtId="0" fontId="32" fillId="2" borderId="10" xfId="0" applyNumberFormat="1" applyFont="1" applyFill="1" applyBorder="1" applyAlignment="1" applyProtection="1">
      <alignment horizontal="left" vertical="center" wrapText="1"/>
    </xf>
    <xf numFmtId="0" fontId="20" fillId="2" borderId="10" xfId="0" applyNumberFormat="1" applyFont="1" applyFill="1" applyBorder="1" applyAlignment="1" applyProtection="1">
      <alignment horizontal="left" vertical="center" wrapText="1"/>
    </xf>
    <xf numFmtId="0" fontId="32" fillId="5" borderId="10" xfId="0" applyNumberFormat="1" applyFont="1" applyFill="1" applyBorder="1" applyAlignment="1" applyProtection="1">
      <alignment horizontal="left" vertical="center" wrapText="1"/>
    </xf>
    <xf numFmtId="0" fontId="20" fillId="3" borderId="10" xfId="0" applyNumberFormat="1" applyFont="1" applyFill="1" applyBorder="1" applyAlignment="1" applyProtection="1">
      <alignment horizontal="left" vertical="center" wrapText="1"/>
    </xf>
    <xf numFmtId="0" fontId="6" fillId="3" borderId="4" xfId="0" applyNumberFormat="1" applyFont="1" applyFill="1" applyBorder="1" applyAlignment="1" applyProtection="1">
      <alignment horizontal="left" vertical="center" wrapText="1"/>
    </xf>
    <xf numFmtId="0" fontId="38" fillId="2" borderId="4" xfId="0" applyNumberFormat="1" applyFont="1" applyFill="1" applyBorder="1" applyAlignment="1" applyProtection="1">
      <alignment horizontal="left" vertical="center" wrapText="1"/>
    </xf>
    <xf numFmtId="0" fontId="38" fillId="2" borderId="4" xfId="0" applyNumberFormat="1" applyFont="1" applyFill="1" applyBorder="1" applyAlignment="1" applyProtection="1">
      <alignment vertical="center" wrapText="1"/>
    </xf>
    <xf numFmtId="0" fontId="39" fillId="2" borderId="4" xfId="0" applyNumberFormat="1" applyFont="1" applyFill="1" applyBorder="1" applyAlignment="1" applyProtection="1">
      <alignment horizontal="left" vertical="center" wrapText="1"/>
    </xf>
    <xf numFmtId="4" fontId="39" fillId="2" borderId="4" xfId="0" applyNumberFormat="1" applyFont="1" applyFill="1" applyBorder="1" applyAlignment="1" applyProtection="1">
      <alignment horizontal="left" vertical="center" wrapText="1"/>
    </xf>
    <xf numFmtId="4" fontId="6" fillId="5" borderId="4" xfId="0" applyNumberFormat="1" applyFont="1" applyFill="1" applyBorder="1" applyAlignment="1" applyProtection="1">
      <alignment horizontal="left" vertical="center" wrapText="1"/>
    </xf>
    <xf numFmtId="0" fontId="38" fillId="2" borderId="1" xfId="0" applyNumberFormat="1" applyFont="1" applyFill="1" applyBorder="1" applyAlignment="1" applyProtection="1">
      <alignment horizontal="left" vertical="center"/>
    </xf>
    <xf numFmtId="0" fontId="38" fillId="2" borderId="2" xfId="0" applyNumberFormat="1" applyFont="1" applyFill="1" applyBorder="1" applyAlignment="1" applyProtection="1">
      <alignment horizontal="left" vertical="center"/>
    </xf>
    <xf numFmtId="0" fontId="38" fillId="2" borderId="4" xfId="0" applyNumberFormat="1" applyFont="1" applyFill="1" applyBorder="1" applyAlignment="1" applyProtection="1">
      <alignment horizontal="left" vertical="center"/>
    </xf>
    <xf numFmtId="0" fontId="40" fillId="2" borderId="1" xfId="0" applyNumberFormat="1" applyFont="1" applyFill="1" applyBorder="1" applyAlignment="1" applyProtection="1">
      <alignment horizontal="center" vertical="center"/>
    </xf>
    <xf numFmtId="0" fontId="40" fillId="2" borderId="2" xfId="0" applyNumberFormat="1" applyFont="1" applyFill="1" applyBorder="1" applyAlignment="1" applyProtection="1">
      <alignment horizontal="center" vertical="center"/>
    </xf>
    <xf numFmtId="0" fontId="40" fillId="2" borderId="4" xfId="0" applyNumberFormat="1" applyFont="1" applyFill="1" applyBorder="1" applyAlignment="1" applyProtection="1">
      <alignment horizontal="center" vertical="center"/>
    </xf>
    <xf numFmtId="0" fontId="40" fillId="2" borderId="4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center" vertical="center" wrapText="1"/>
    </xf>
    <xf numFmtId="0" fontId="40" fillId="2" borderId="4" xfId="0" applyNumberFormat="1" applyFont="1" applyFill="1" applyBorder="1" applyAlignment="1" applyProtection="1">
      <alignment horizontal="center" vertical="center" wrapText="1"/>
    </xf>
    <xf numFmtId="0" fontId="41" fillId="2" borderId="4" xfId="0" applyNumberFormat="1" applyFont="1" applyFill="1" applyBorder="1" applyAlignment="1" applyProtection="1">
      <alignment horizontal="left" vertical="center" wrapText="1"/>
    </xf>
    <xf numFmtId="4" fontId="20" fillId="2" borderId="4" xfId="0" applyNumberFormat="1" applyFont="1" applyFill="1" applyBorder="1" applyAlignment="1" applyProtection="1">
      <alignment horizontal="left" vertical="center" wrapText="1"/>
    </xf>
    <xf numFmtId="0" fontId="35" fillId="2" borderId="4" xfId="0" applyNumberFormat="1" applyFont="1" applyFill="1" applyBorder="1" applyAlignment="1" applyProtection="1">
      <alignment horizontal="left" vertical="center" wrapText="1"/>
    </xf>
    <xf numFmtId="2" fontId="20" fillId="2" borderId="4" xfId="0" applyNumberFormat="1" applyFont="1" applyFill="1" applyBorder="1" applyAlignment="1" applyProtection="1">
      <alignment horizontal="left" vertical="center" wrapText="1"/>
    </xf>
    <xf numFmtId="0" fontId="1" fillId="0" borderId="0" xfId="0" applyFont="1"/>
    <xf numFmtId="0" fontId="0" fillId="5" borderId="3" xfId="0" applyFill="1" applyBorder="1"/>
    <xf numFmtId="0" fontId="0" fillId="7" borderId="3" xfId="0" applyFill="1" applyBorder="1"/>
    <xf numFmtId="0" fontId="0" fillId="3" borderId="3" xfId="0" applyFill="1" applyBorder="1"/>
    <xf numFmtId="2" fontId="6" fillId="3" borderId="3" xfId="0" applyNumberFormat="1" applyFont="1" applyFill="1" applyBorder="1" applyAlignment="1" applyProtection="1">
      <alignment horizontal="left" vertical="center" wrapText="1"/>
    </xf>
    <xf numFmtId="0" fontId="0" fillId="8" borderId="3" xfId="0" applyFill="1" applyBorder="1"/>
    <xf numFmtId="0" fontId="1" fillId="3" borderId="3" xfId="0" applyFont="1" applyFill="1" applyBorder="1"/>
    <xf numFmtId="0" fontId="0" fillId="0" borderId="4" xfId="0" applyBorder="1"/>
    <xf numFmtId="0" fontId="0" fillId="5" borderId="4" xfId="0" applyFill="1" applyBorder="1"/>
    <xf numFmtId="4" fontId="6" fillId="5" borderId="3" xfId="0" applyNumberFormat="1" applyFont="1" applyFill="1" applyBorder="1" applyAlignment="1" applyProtection="1">
      <alignment horizontal="left" vertical="center" wrapText="1"/>
    </xf>
    <xf numFmtId="0" fontId="13" fillId="0" borderId="0" xfId="0" applyFont="1" applyAlignment="1">
      <alignment wrapText="1"/>
    </xf>
    <xf numFmtId="0" fontId="13" fillId="0" borderId="0" xfId="0" applyFont="1" applyAlignment="1">
      <alignment vertical="center" wrapText="1"/>
    </xf>
    <xf numFmtId="0" fontId="12" fillId="0" borderId="0" xfId="0" applyNumberFormat="1" applyFont="1" applyFill="1" applyBorder="1" applyAlignment="1" applyProtection="1">
      <alignment vertical="center" wrapText="1"/>
    </xf>
    <xf numFmtId="2" fontId="0" fillId="0" borderId="4" xfId="0" applyNumberFormat="1" applyBorder="1"/>
    <xf numFmtId="2" fontId="32" fillId="8" borderId="4" xfId="0" applyNumberFormat="1" applyFont="1" applyFill="1" applyBorder="1" applyAlignment="1" applyProtection="1">
      <alignment horizontal="left" vertical="center" wrapText="1"/>
    </xf>
    <xf numFmtId="2" fontId="37" fillId="2" borderId="4" xfId="0" applyNumberFormat="1" applyFont="1" applyFill="1" applyBorder="1" applyAlignment="1" applyProtection="1">
      <alignment horizontal="left" vertical="center" wrapText="1"/>
    </xf>
    <xf numFmtId="2" fontId="38" fillId="2" borderId="4" xfId="0" applyNumberFormat="1" applyFont="1" applyFill="1" applyBorder="1" applyAlignment="1" applyProtection="1">
      <alignment horizontal="left" vertical="center" wrapText="1"/>
    </xf>
    <xf numFmtId="2" fontId="20" fillId="5" borderId="4" xfId="0" applyNumberFormat="1" applyFont="1" applyFill="1" applyBorder="1" applyAlignment="1" applyProtection="1">
      <alignment vertical="center" wrapText="1"/>
    </xf>
    <xf numFmtId="2" fontId="38" fillId="2" borderId="4" xfId="0" applyNumberFormat="1" applyFont="1" applyFill="1" applyBorder="1" applyAlignment="1" applyProtection="1">
      <alignment vertical="center" wrapText="1"/>
    </xf>
    <xf numFmtId="2" fontId="32" fillId="5" borderId="4" xfId="0" applyNumberFormat="1" applyFont="1" applyFill="1" applyBorder="1" applyAlignment="1" applyProtection="1">
      <alignment horizontal="left" vertical="center" wrapText="1"/>
    </xf>
    <xf numFmtId="2" fontId="32" fillId="2" borderId="4" xfId="0" applyNumberFormat="1" applyFont="1" applyFill="1" applyBorder="1" applyAlignment="1">
      <alignment horizontal="center"/>
    </xf>
    <xf numFmtId="2" fontId="20" fillId="5" borderId="4" xfId="0" applyNumberFormat="1" applyFont="1" applyFill="1" applyBorder="1" applyAlignment="1">
      <alignment horizontal="center"/>
    </xf>
    <xf numFmtId="2" fontId="20" fillId="8" borderId="4" xfId="0" applyNumberFormat="1" applyFont="1" applyFill="1" applyBorder="1" applyAlignment="1" applyProtection="1">
      <alignment horizontal="left" vertical="center" wrapText="1"/>
    </xf>
    <xf numFmtId="2" fontId="37" fillId="3" borderId="4" xfId="0" applyNumberFormat="1" applyFont="1" applyFill="1" applyBorder="1" applyAlignment="1" applyProtection="1">
      <alignment horizontal="left" vertical="center" wrapText="1"/>
    </xf>
    <xf numFmtId="2" fontId="37" fillId="5" borderId="4" xfId="0" applyNumberFormat="1" applyFont="1" applyFill="1" applyBorder="1" applyAlignment="1" applyProtection="1">
      <alignment horizontal="left" vertical="center" wrapText="1"/>
    </xf>
    <xf numFmtId="2" fontId="32" fillId="8" borderId="4" xfId="0" applyNumberFormat="1" applyFont="1" applyFill="1" applyBorder="1" applyAlignment="1">
      <alignment horizontal="center"/>
    </xf>
    <xf numFmtId="2" fontId="32" fillId="8" borderId="7" xfId="0" applyNumberFormat="1" applyFont="1" applyFill="1" applyBorder="1" applyAlignment="1" applyProtection="1">
      <alignment horizontal="left" vertical="center" wrapText="1"/>
    </xf>
    <xf numFmtId="2" fontId="32" fillId="2" borderId="7" xfId="0" applyNumberFormat="1" applyFont="1" applyFill="1" applyBorder="1" applyAlignment="1" applyProtection="1">
      <alignment horizontal="left" vertical="center" wrapText="1"/>
    </xf>
    <xf numFmtId="2" fontId="20" fillId="3" borderId="4" xfId="0" applyNumberFormat="1" applyFont="1" applyFill="1" applyBorder="1" applyAlignment="1">
      <alignment horizontal="center"/>
    </xf>
    <xf numFmtId="2" fontId="32" fillId="2" borderId="10" xfId="0" applyNumberFormat="1" applyFont="1" applyFill="1" applyBorder="1" applyAlignment="1" applyProtection="1">
      <alignment horizontal="left" vertical="center" wrapText="1"/>
    </xf>
    <xf numFmtId="2" fontId="20" fillId="2" borderId="10" xfId="0" applyNumberFormat="1" applyFont="1" applyFill="1" applyBorder="1" applyAlignment="1" applyProtection="1">
      <alignment horizontal="left" vertical="center" wrapText="1"/>
    </xf>
    <xf numFmtId="2" fontId="32" fillId="5" borderId="10" xfId="0" applyNumberFormat="1" applyFont="1" applyFill="1" applyBorder="1" applyAlignment="1" applyProtection="1">
      <alignment horizontal="left" vertical="center" wrapText="1"/>
    </xf>
    <xf numFmtId="2" fontId="20" fillId="3" borderId="10" xfId="0" applyNumberFormat="1" applyFont="1" applyFill="1" applyBorder="1" applyAlignment="1" applyProtection="1">
      <alignment horizontal="left" vertical="center" wrapText="1"/>
    </xf>
    <xf numFmtId="2" fontId="32" fillId="7" borderId="4" xfId="0" applyNumberFormat="1" applyFont="1" applyFill="1" applyBorder="1" applyAlignment="1" applyProtection="1">
      <alignment horizontal="left" vertical="center" wrapText="1"/>
    </xf>
    <xf numFmtId="2" fontId="3" fillId="7" borderId="4" xfId="0" applyNumberFormat="1" applyFont="1" applyFill="1" applyBorder="1" applyAlignment="1" applyProtection="1">
      <alignment horizontal="left" vertical="center" wrapText="1"/>
    </xf>
    <xf numFmtId="0" fontId="30" fillId="2" borderId="4" xfId="0" applyNumberFormat="1" applyFont="1" applyFill="1" applyBorder="1" applyAlignment="1" applyProtection="1">
      <alignment horizontal="left" vertical="center" wrapText="1"/>
    </xf>
    <xf numFmtId="0" fontId="30" fillId="2" borderId="10" xfId="0" applyNumberFormat="1" applyFont="1" applyFill="1" applyBorder="1" applyAlignment="1" applyProtection="1">
      <alignment horizontal="left" vertical="center" wrapText="1"/>
    </xf>
    <xf numFmtId="2" fontId="30" fillId="2" borderId="4" xfId="0" applyNumberFormat="1" applyFont="1" applyFill="1" applyBorder="1" applyAlignment="1" applyProtection="1">
      <alignment horizontal="left" vertical="center" wrapText="1"/>
    </xf>
    <xf numFmtId="4" fontId="30" fillId="2" borderId="4" xfId="0" applyNumberFormat="1" applyFont="1" applyFill="1" applyBorder="1" applyAlignment="1">
      <alignment horizontal="center"/>
    </xf>
    <xf numFmtId="165" fontId="30" fillId="2" borderId="4" xfId="0" applyNumberFormat="1" applyFont="1" applyFill="1" applyBorder="1" applyAlignment="1" applyProtection="1">
      <alignment horizontal="left" vertical="center" wrapText="1"/>
    </xf>
    <xf numFmtId="0" fontId="30" fillId="2" borderId="7" xfId="0" applyNumberFormat="1" applyFont="1" applyFill="1" applyBorder="1" applyAlignment="1" applyProtection="1">
      <alignment horizontal="left" vertical="center" wrapText="1"/>
    </xf>
    <xf numFmtId="0" fontId="30" fillId="2" borderId="4" xfId="0" applyNumberFormat="1" applyFont="1" applyFill="1" applyBorder="1" applyAlignment="1" applyProtection="1">
      <alignment vertical="center" wrapText="1"/>
    </xf>
    <xf numFmtId="0" fontId="30" fillId="7" borderId="4" xfId="0" applyNumberFormat="1" applyFont="1" applyFill="1" applyBorder="1" applyAlignment="1" applyProtection="1">
      <alignment horizontal="left" vertical="center" wrapText="1"/>
    </xf>
    <xf numFmtId="4" fontId="42" fillId="2" borderId="4" xfId="0" applyNumberFormat="1" applyFont="1" applyFill="1" applyBorder="1" applyAlignment="1" applyProtection="1">
      <alignment horizontal="left" vertical="center" wrapText="1"/>
    </xf>
    <xf numFmtId="0" fontId="15" fillId="0" borderId="0" xfId="0" applyNumberFormat="1" applyFont="1" applyFill="1" applyBorder="1" applyAlignment="1" applyProtection="1">
      <alignment wrapText="1"/>
    </xf>
    <xf numFmtId="0" fontId="16" fillId="0" borderId="0" xfId="0" applyNumberFormat="1" applyFont="1" applyFill="1" applyBorder="1" applyAlignment="1" applyProtection="1">
      <alignment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3" fillId="0" borderId="0" xfId="0" applyFont="1" applyAlignment="1">
      <alignment wrapText="1"/>
    </xf>
    <xf numFmtId="0" fontId="11" fillId="0" borderId="1" xfId="0" quotePrefix="1" applyNumberFormat="1" applyFont="1" applyFill="1" applyBorder="1" applyAlignment="1" applyProtection="1">
      <alignment horizontal="left" vertical="center" wrapText="1"/>
    </xf>
    <xf numFmtId="0" fontId="9" fillId="0" borderId="2" xfId="0" applyNumberFormat="1" applyFont="1" applyFill="1" applyBorder="1" applyAlignment="1" applyProtection="1">
      <alignment vertical="center" wrapText="1"/>
    </xf>
    <xf numFmtId="0" fontId="6" fillId="4" borderId="1" xfId="0" applyNumberFormat="1" applyFont="1" applyFill="1" applyBorder="1" applyAlignment="1" applyProtection="1">
      <alignment horizontal="left" vertical="center" wrapText="1"/>
    </xf>
    <xf numFmtId="0" fontId="6" fillId="4" borderId="2" xfId="0" applyNumberFormat="1" applyFont="1" applyFill="1" applyBorder="1" applyAlignment="1" applyProtection="1">
      <alignment horizontal="left" vertical="center" wrapText="1"/>
    </xf>
    <xf numFmtId="0" fontId="6" fillId="4" borderId="4" xfId="0" applyNumberFormat="1" applyFont="1" applyFill="1" applyBorder="1" applyAlignment="1" applyProtection="1">
      <alignment horizontal="left" vertical="center" wrapText="1"/>
    </xf>
    <xf numFmtId="0" fontId="6" fillId="3" borderId="1" xfId="0" applyNumberFormat="1" applyFont="1" applyFill="1" applyBorder="1" applyAlignment="1" applyProtection="1">
      <alignment horizontal="left" vertical="center" wrapText="1"/>
    </xf>
    <xf numFmtId="0" fontId="6" fillId="3" borderId="2" xfId="0" applyNumberFormat="1" applyFont="1" applyFill="1" applyBorder="1" applyAlignment="1" applyProtection="1">
      <alignment horizontal="left" vertical="center" wrapText="1"/>
    </xf>
    <xf numFmtId="0" fontId="6" fillId="3" borderId="4" xfId="0" applyNumberFormat="1" applyFont="1" applyFill="1" applyBorder="1" applyAlignment="1" applyProtection="1">
      <alignment horizontal="left" vertical="center" wrapText="1"/>
    </xf>
    <xf numFmtId="0" fontId="1" fillId="0" borderId="0" xfId="0" applyFont="1" applyAlignment="1">
      <alignment horizontal="center" wrapText="1"/>
    </xf>
    <xf numFmtId="0" fontId="11" fillId="0" borderId="1" xfId="0" applyNumberFormat="1" applyFont="1" applyFill="1" applyBorder="1" applyAlignment="1" applyProtection="1">
      <alignment horizontal="left" vertical="center" wrapText="1"/>
    </xf>
    <xf numFmtId="0" fontId="11" fillId="0" borderId="2" xfId="0" applyNumberFormat="1" applyFont="1" applyFill="1" applyBorder="1" applyAlignment="1" applyProtection="1">
      <alignment horizontal="left" vertical="center" wrapText="1"/>
    </xf>
    <xf numFmtId="0" fontId="11" fillId="0" borderId="4" xfId="0" applyNumberFormat="1" applyFont="1" applyFill="1" applyBorder="1" applyAlignment="1" applyProtection="1">
      <alignment horizontal="left" vertical="center" wrapText="1"/>
    </xf>
    <xf numFmtId="0" fontId="11" fillId="3" borderId="1" xfId="0" quotePrefix="1" applyNumberFormat="1" applyFont="1" applyFill="1" applyBorder="1" applyAlignment="1" applyProtection="1">
      <alignment horizontal="left" vertical="center" wrapText="1"/>
    </xf>
    <xf numFmtId="0" fontId="9" fillId="3" borderId="2" xfId="0" applyNumberFormat="1" applyFont="1" applyFill="1" applyBorder="1" applyAlignment="1" applyProtection="1">
      <alignment vertical="center" wrapText="1"/>
    </xf>
    <xf numFmtId="0" fontId="11" fillId="0" borderId="1" xfId="0" quotePrefix="1" applyFont="1" applyBorder="1" applyAlignment="1">
      <alignment horizontal="left" vertical="center"/>
    </xf>
    <xf numFmtId="0" fontId="9" fillId="0" borderId="2" xfId="0" applyNumberFormat="1" applyFont="1" applyFill="1" applyBorder="1" applyAlignment="1" applyProtection="1">
      <alignment vertical="center"/>
    </xf>
    <xf numFmtId="0" fontId="6" fillId="0" borderId="0" xfId="0" applyNumberFormat="1" applyFont="1" applyFill="1" applyBorder="1" applyAlignment="1" applyProtection="1">
      <alignment horizontal="left" vertical="center" wrapText="1"/>
    </xf>
    <xf numFmtId="0" fontId="11" fillId="3" borderId="1" xfId="0" applyNumberFormat="1" applyFont="1" applyFill="1" applyBorder="1" applyAlignment="1" applyProtection="1">
      <alignment horizontal="left" vertical="center" wrapText="1"/>
    </xf>
    <xf numFmtId="0" fontId="9" fillId="3" borderId="2" xfId="0" applyNumberFormat="1" applyFont="1" applyFill="1" applyBorder="1" applyAlignment="1" applyProtection="1">
      <alignment vertical="center"/>
    </xf>
    <xf numFmtId="0" fontId="11" fillId="0" borderId="1" xfId="0" quotePrefix="1" applyFont="1" applyFill="1" applyBorder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0" fontId="12" fillId="0" borderId="0" xfId="0" applyNumberFormat="1" applyFont="1" applyFill="1" applyBorder="1" applyAlignment="1" applyProtection="1">
      <alignment vertical="center" wrapText="1"/>
    </xf>
    <xf numFmtId="0" fontId="33" fillId="0" borderId="0" xfId="0" applyFont="1" applyAlignment="1">
      <alignment horizontal="center" wrapText="1"/>
    </xf>
    <xf numFmtId="0" fontId="6" fillId="3" borderId="1" xfId="0" applyNumberFormat="1" applyFont="1" applyFill="1" applyBorder="1" applyAlignment="1" applyProtection="1">
      <alignment horizontal="center" vertical="center"/>
    </xf>
    <xf numFmtId="0" fontId="6" fillId="3" borderId="2" xfId="0" applyNumberFormat="1" applyFont="1" applyFill="1" applyBorder="1" applyAlignment="1" applyProtection="1">
      <alignment horizontal="center" vertical="center"/>
    </xf>
    <xf numFmtId="0" fontId="6" fillId="3" borderId="4" xfId="0" applyNumberFormat="1" applyFont="1" applyFill="1" applyBorder="1" applyAlignment="1" applyProtection="1">
      <alignment horizontal="center" vertical="center"/>
    </xf>
    <xf numFmtId="0" fontId="3" fillId="2" borderId="1" xfId="0" applyNumberFormat="1" applyFont="1" applyFill="1" applyBorder="1" applyAlignment="1" applyProtection="1">
      <alignment horizontal="center" vertical="center"/>
    </xf>
    <xf numFmtId="0" fontId="3" fillId="2" borderId="2" xfId="0" applyNumberFormat="1" applyFont="1" applyFill="1" applyBorder="1" applyAlignment="1" applyProtection="1">
      <alignment horizontal="center" vertical="center"/>
    </xf>
    <xf numFmtId="0" fontId="3" fillId="2" borderId="4" xfId="0" applyNumberFormat="1" applyFont="1" applyFill="1" applyBorder="1" applyAlignment="1" applyProtection="1">
      <alignment horizontal="center" vertical="center"/>
    </xf>
    <xf numFmtId="0" fontId="36" fillId="2" borderId="1" xfId="0" applyNumberFormat="1" applyFont="1" applyFill="1" applyBorder="1" applyAlignment="1" applyProtection="1">
      <alignment horizontal="center" vertical="center"/>
    </xf>
    <xf numFmtId="0" fontId="36" fillId="2" borderId="2" xfId="0" applyNumberFormat="1" applyFont="1" applyFill="1" applyBorder="1" applyAlignment="1" applyProtection="1">
      <alignment horizontal="center" vertical="center"/>
    </xf>
    <xf numFmtId="0" fontId="36" fillId="2" borderId="4" xfId="0" applyNumberFormat="1" applyFont="1" applyFill="1" applyBorder="1" applyAlignment="1" applyProtection="1">
      <alignment horizontal="center" vertical="center"/>
    </xf>
    <xf numFmtId="0" fontId="17" fillId="2" borderId="1" xfId="0" applyNumberFormat="1" applyFont="1" applyFill="1" applyBorder="1" applyAlignment="1" applyProtection="1">
      <alignment horizontal="center" vertical="center"/>
    </xf>
    <xf numFmtId="0" fontId="17" fillId="2" borderId="2" xfId="0" applyNumberFormat="1" applyFont="1" applyFill="1" applyBorder="1" applyAlignment="1" applyProtection="1">
      <alignment horizontal="center" vertical="center"/>
    </xf>
    <xf numFmtId="0" fontId="17" fillId="2" borderId="4" xfId="0" applyNumberFormat="1" applyFont="1" applyFill="1" applyBorder="1" applyAlignment="1" applyProtection="1">
      <alignment horizontal="center" vertical="center"/>
    </xf>
    <xf numFmtId="0" fontId="6" fillId="5" borderId="1" xfId="0" applyNumberFormat="1" applyFont="1" applyFill="1" applyBorder="1" applyAlignment="1" applyProtection="1">
      <alignment horizontal="center" vertical="center"/>
    </xf>
    <xf numFmtId="0" fontId="6" fillId="5" borderId="2" xfId="0" applyNumberFormat="1" applyFont="1" applyFill="1" applyBorder="1" applyAlignment="1" applyProtection="1">
      <alignment horizontal="center" vertical="center"/>
    </xf>
    <xf numFmtId="0" fontId="6" fillId="5" borderId="4" xfId="0" applyNumberFormat="1" applyFont="1" applyFill="1" applyBorder="1" applyAlignment="1" applyProtection="1">
      <alignment horizontal="center" vertical="center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3" fillId="2" borderId="2" xfId="0" applyNumberFormat="1" applyFont="1" applyFill="1" applyBorder="1" applyAlignment="1" applyProtection="1">
      <alignment horizontal="center" vertical="center" wrapText="1"/>
    </xf>
    <xf numFmtId="0" fontId="40" fillId="2" borderId="1" xfId="0" applyNumberFormat="1" applyFont="1" applyFill="1" applyBorder="1" applyAlignment="1" applyProtection="1">
      <alignment horizontal="center" vertical="center" wrapText="1"/>
    </xf>
    <xf numFmtId="0" fontId="40" fillId="2" borderId="2" xfId="0" applyNumberFormat="1" applyFont="1" applyFill="1" applyBorder="1" applyAlignment="1" applyProtection="1">
      <alignment horizontal="center" vertical="center" wrapText="1"/>
    </xf>
  </cellXfs>
  <cellStyles count="2">
    <cellStyle name="Normalno" xfId="0" builtinId="0"/>
    <cellStyle name="Zarez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6"/>
  <sheetViews>
    <sheetView topLeftCell="A13" workbookViewId="0">
      <selection activeCell="B35" sqref="B35:D35"/>
    </sheetView>
  </sheetViews>
  <sheetFormatPr defaultRowHeight="15" x14ac:dyDescent="0.25"/>
  <cols>
    <col min="5" max="5" width="20.7109375" customWidth="1"/>
    <col min="6" max="6" width="18.85546875" customWidth="1"/>
    <col min="7" max="8" width="15.5703125" customWidth="1"/>
    <col min="9" max="9" width="16.42578125" customWidth="1"/>
    <col min="10" max="10" width="18.5703125" customWidth="1"/>
  </cols>
  <sheetData>
    <row r="1" spans="1:10" ht="42" customHeight="1" x14ac:dyDescent="0.25">
      <c r="A1" s="375" t="s">
        <v>313</v>
      </c>
      <c r="B1" s="375"/>
      <c r="C1" s="375"/>
      <c r="D1" s="375"/>
      <c r="E1" s="375"/>
      <c r="F1" s="375"/>
      <c r="G1" s="375"/>
      <c r="H1" s="375"/>
      <c r="I1" s="375"/>
      <c r="J1" s="375"/>
    </row>
    <row r="2" spans="1:10" ht="18" customHeight="1" x14ac:dyDescent="0.25">
      <c r="A2" s="5"/>
      <c r="B2" s="5"/>
      <c r="C2" s="5"/>
      <c r="D2" s="5"/>
      <c r="E2" s="5"/>
      <c r="F2" s="27"/>
      <c r="G2" s="27"/>
      <c r="H2" s="27"/>
      <c r="I2" s="27"/>
      <c r="J2" s="5"/>
    </row>
    <row r="3" spans="1:10" ht="15.75" x14ac:dyDescent="0.25">
      <c r="A3" s="357" t="s">
        <v>27</v>
      </c>
      <c r="B3" s="357"/>
      <c r="C3" s="357"/>
      <c r="D3" s="357"/>
      <c r="E3" s="357"/>
      <c r="F3" s="357"/>
      <c r="G3" s="357"/>
      <c r="H3" s="357"/>
      <c r="I3" s="357"/>
      <c r="J3" s="357"/>
    </row>
    <row r="4" spans="1:10" ht="18" x14ac:dyDescent="0.25">
      <c r="A4" s="5"/>
      <c r="B4" s="5"/>
      <c r="C4" s="5"/>
      <c r="D4" s="5"/>
      <c r="E4" s="5"/>
      <c r="F4" s="27"/>
      <c r="G4" s="27"/>
      <c r="H4" s="27"/>
      <c r="I4" s="27"/>
      <c r="J4" s="5"/>
    </row>
    <row r="5" spans="1:10" ht="18" customHeight="1" x14ac:dyDescent="0.25">
      <c r="A5" s="357" t="s">
        <v>32</v>
      </c>
      <c r="B5" s="358"/>
      <c r="C5" s="358"/>
      <c r="D5" s="358"/>
      <c r="E5" s="358"/>
      <c r="F5" s="358"/>
      <c r="G5" s="358"/>
      <c r="H5" s="358"/>
      <c r="I5" s="358"/>
      <c r="J5" s="358"/>
    </row>
    <row r="6" spans="1:10" ht="18" x14ac:dyDescent="0.25">
      <c r="A6" s="1"/>
      <c r="B6" s="2"/>
      <c r="C6" s="2"/>
      <c r="D6" s="2"/>
      <c r="E6" s="7"/>
      <c r="F6" s="8"/>
      <c r="G6" s="8"/>
      <c r="H6" s="8"/>
      <c r="I6" s="8"/>
      <c r="J6" s="8"/>
    </row>
    <row r="7" spans="1:10" ht="25.5" x14ac:dyDescent="0.25">
      <c r="A7" s="29"/>
      <c r="B7" s="30"/>
      <c r="C7" s="30"/>
      <c r="D7" s="31"/>
      <c r="E7" s="32"/>
      <c r="F7" s="4" t="s">
        <v>270</v>
      </c>
      <c r="G7" s="4" t="s">
        <v>251</v>
      </c>
      <c r="H7" s="4" t="s">
        <v>295</v>
      </c>
      <c r="I7" s="4" t="s">
        <v>296</v>
      </c>
      <c r="J7" s="4" t="s">
        <v>282</v>
      </c>
    </row>
    <row r="8" spans="1:10" x14ac:dyDescent="0.25">
      <c r="A8" s="376" t="s">
        <v>0</v>
      </c>
      <c r="B8" s="372"/>
      <c r="C8" s="372"/>
      <c r="D8" s="372"/>
      <c r="E8" s="377"/>
      <c r="F8" s="46">
        <f>F9</f>
        <v>1579388.45</v>
      </c>
      <c r="G8" s="46">
        <f t="shared" ref="G8:H8" si="0">G9</f>
        <v>3271986.33</v>
      </c>
      <c r="H8" s="46">
        <f t="shared" si="0"/>
        <v>1477161.84</v>
      </c>
      <c r="I8" s="46">
        <f>H8/F8*100</f>
        <v>93.527456149245623</v>
      </c>
      <c r="J8" s="46">
        <f>H8/G8*100</f>
        <v>45.145721620420098</v>
      </c>
    </row>
    <row r="9" spans="1:10" x14ac:dyDescent="0.25">
      <c r="A9" s="368" t="s">
        <v>1</v>
      </c>
      <c r="B9" s="360"/>
      <c r="C9" s="360"/>
      <c r="D9" s="360"/>
      <c r="E9" s="374"/>
      <c r="F9" s="50">
        <f>' Račun prihoda i rashoda'!F10</f>
        <v>1579388.45</v>
      </c>
      <c r="G9" s="50">
        <f>' Račun prihoda i rashoda'!G10</f>
        <v>3271986.33</v>
      </c>
      <c r="H9" s="50">
        <f>' Račun prihoda i rashoda'!H10</f>
        <v>1477161.84</v>
      </c>
      <c r="I9" s="50">
        <f>H9/F9*100</f>
        <v>93.527456149245623</v>
      </c>
      <c r="J9" s="50">
        <f>H9/G9*100</f>
        <v>45.145721620420098</v>
      </c>
    </row>
    <row r="10" spans="1:10" x14ac:dyDescent="0.25">
      <c r="A10" s="378" t="s">
        <v>2</v>
      </c>
      <c r="B10" s="374"/>
      <c r="C10" s="374"/>
      <c r="D10" s="374"/>
      <c r="E10" s="374"/>
      <c r="F10" s="50"/>
      <c r="G10" s="50"/>
      <c r="H10" s="50"/>
      <c r="I10" s="50"/>
      <c r="J10" s="49"/>
    </row>
    <row r="11" spans="1:10" x14ac:dyDescent="0.25">
      <c r="A11" s="35" t="s">
        <v>3</v>
      </c>
      <c r="B11" s="36"/>
      <c r="C11" s="36"/>
      <c r="D11" s="36"/>
      <c r="E11" s="36"/>
      <c r="F11" s="46">
        <f>F12+F13</f>
        <v>1579388.4500000002</v>
      </c>
      <c r="G11" s="46">
        <f t="shared" ref="G11:H11" si="1">G12+G13</f>
        <v>3271986.33</v>
      </c>
      <c r="H11" s="46">
        <f t="shared" si="1"/>
        <v>1483017.7100000002</v>
      </c>
      <c r="I11" s="46">
        <f>H11/F11*100</f>
        <v>93.898224341199906</v>
      </c>
      <c r="J11" s="46">
        <f>H11/G11*100</f>
        <v>45.324691500162842</v>
      </c>
    </row>
    <row r="12" spans="1:10" x14ac:dyDescent="0.25">
      <c r="A12" s="359" t="s">
        <v>4</v>
      </c>
      <c r="B12" s="360"/>
      <c r="C12" s="360"/>
      <c r="D12" s="360"/>
      <c r="E12" s="360"/>
      <c r="F12" s="50">
        <f>' Račun prihoda i rashoda'!F43</f>
        <v>1552732.08</v>
      </c>
      <c r="G12" s="50">
        <f>' Račun prihoda i rashoda'!G43</f>
        <v>3162286.33</v>
      </c>
      <c r="H12" s="50">
        <f>' Račun prihoda i rashoda'!H86-H13</f>
        <v>1466009.4500000002</v>
      </c>
      <c r="I12" s="50">
        <f>H12/F12*100</f>
        <v>94.414836202778787</v>
      </c>
      <c r="J12" s="50">
        <f>H12/G12*100</f>
        <v>46.359162233104939</v>
      </c>
    </row>
    <row r="13" spans="1:10" x14ac:dyDescent="0.25">
      <c r="A13" s="373" t="s">
        <v>5</v>
      </c>
      <c r="B13" s="374"/>
      <c r="C13" s="374"/>
      <c r="D13" s="374"/>
      <c r="E13" s="374"/>
      <c r="F13" s="52">
        <f>' Račun prihoda i rashoda'!F76</f>
        <v>26656.37</v>
      </c>
      <c r="G13" s="52">
        <f>' Račun prihoda i rashoda'!G76</f>
        <v>109700</v>
      </c>
      <c r="H13" s="52">
        <f>' Račun prihoda i rashoda'!H77</f>
        <v>17008.260000000002</v>
      </c>
      <c r="I13" s="52">
        <f>H13/F13*100</f>
        <v>63.805611941911081</v>
      </c>
      <c r="J13" s="52">
        <f>H13/G13*100</f>
        <v>15.504339106654513</v>
      </c>
    </row>
    <row r="14" spans="1:10" x14ac:dyDescent="0.25">
      <c r="A14" s="371" t="s">
        <v>6</v>
      </c>
      <c r="B14" s="372"/>
      <c r="C14" s="372"/>
      <c r="D14" s="372"/>
      <c r="E14" s="372"/>
      <c r="F14" s="46">
        <f>F8-F11</f>
        <v>0</v>
      </c>
      <c r="G14" s="46"/>
      <c r="H14" s="46">
        <f>H8-H11</f>
        <v>-5855.8700000001118</v>
      </c>
      <c r="I14" s="46"/>
      <c r="J14" s="51"/>
    </row>
    <row r="15" spans="1:10" ht="18" x14ac:dyDescent="0.25">
      <c r="A15" s="5"/>
      <c r="B15" s="9"/>
      <c r="C15" s="9"/>
      <c r="D15" s="9"/>
      <c r="E15" s="9"/>
      <c r="F15" s="25"/>
      <c r="G15" s="25"/>
      <c r="H15" s="25"/>
      <c r="I15" s="25"/>
      <c r="J15" s="3"/>
    </row>
    <row r="16" spans="1:10" ht="18" customHeight="1" x14ac:dyDescent="0.25">
      <c r="A16" s="357" t="s">
        <v>33</v>
      </c>
      <c r="B16" s="358"/>
      <c r="C16" s="358"/>
      <c r="D16" s="358"/>
      <c r="E16" s="358"/>
      <c r="F16" s="358"/>
      <c r="G16" s="358"/>
      <c r="H16" s="358"/>
      <c r="I16" s="358"/>
      <c r="J16" s="358"/>
    </row>
    <row r="17" spans="1:10" ht="18" x14ac:dyDescent="0.25">
      <c r="A17" s="27"/>
      <c r="B17" s="25"/>
      <c r="C17" s="25"/>
      <c r="D17" s="25"/>
      <c r="E17" s="25"/>
      <c r="F17" s="25"/>
      <c r="G17" s="25"/>
      <c r="H17" s="25"/>
      <c r="I17" s="25"/>
      <c r="J17" s="26"/>
    </row>
    <row r="18" spans="1:10" x14ac:dyDescent="0.25">
      <c r="A18" s="29"/>
      <c r="B18" s="30"/>
      <c r="C18" s="30"/>
      <c r="D18" s="31"/>
      <c r="E18" s="32"/>
      <c r="F18" s="4"/>
      <c r="G18" s="4"/>
      <c r="H18" s="4"/>
      <c r="I18" s="4"/>
      <c r="J18" s="4"/>
    </row>
    <row r="19" spans="1:10" ht="15.75" customHeight="1" x14ac:dyDescent="0.25">
      <c r="A19" s="368" t="s">
        <v>8</v>
      </c>
      <c r="B19" s="369"/>
      <c r="C19" s="369"/>
      <c r="D19" s="369"/>
      <c r="E19" s="370"/>
      <c r="F19" s="34"/>
      <c r="G19" s="34"/>
      <c r="H19" s="34"/>
      <c r="I19" s="34"/>
      <c r="J19" s="34"/>
    </row>
    <row r="20" spans="1:10" x14ac:dyDescent="0.25">
      <c r="A20" s="368" t="s">
        <v>9</v>
      </c>
      <c r="B20" s="360"/>
      <c r="C20" s="360"/>
      <c r="D20" s="360"/>
      <c r="E20" s="360"/>
      <c r="F20" s="34"/>
      <c r="G20" s="34"/>
      <c r="H20" s="34"/>
      <c r="I20" s="34"/>
      <c r="J20" s="34"/>
    </row>
    <row r="21" spans="1:10" x14ac:dyDescent="0.25">
      <c r="A21" s="371" t="s">
        <v>10</v>
      </c>
      <c r="B21" s="372"/>
      <c r="C21" s="372"/>
      <c r="D21" s="372"/>
      <c r="E21" s="372"/>
      <c r="F21" s="33"/>
      <c r="G21" s="33"/>
      <c r="H21" s="33"/>
      <c r="I21" s="33"/>
      <c r="J21" s="33">
        <v>0</v>
      </c>
    </row>
    <row r="22" spans="1:10" ht="18" x14ac:dyDescent="0.25">
      <c r="A22" s="24"/>
      <c r="B22" s="25"/>
      <c r="C22" s="25"/>
      <c r="D22" s="25"/>
      <c r="E22" s="25"/>
      <c r="F22" s="25"/>
      <c r="G22" s="25"/>
      <c r="H22" s="25"/>
      <c r="I22" s="25"/>
      <c r="J22" s="26"/>
    </row>
    <row r="23" spans="1:10" ht="18" customHeight="1" x14ac:dyDescent="0.25">
      <c r="A23" s="357" t="s">
        <v>39</v>
      </c>
      <c r="B23" s="358"/>
      <c r="C23" s="358"/>
      <c r="D23" s="358"/>
      <c r="E23" s="358"/>
      <c r="F23" s="358"/>
      <c r="G23" s="358"/>
      <c r="H23" s="358"/>
      <c r="I23" s="358"/>
      <c r="J23" s="358"/>
    </row>
    <row r="24" spans="1:10" ht="18" x14ac:dyDescent="0.25">
      <c r="A24" s="24"/>
      <c r="B24" s="25"/>
      <c r="C24" s="25"/>
      <c r="D24" s="25"/>
      <c r="E24" s="25"/>
      <c r="F24" s="25"/>
      <c r="G24" s="25"/>
      <c r="H24" s="25"/>
      <c r="I24" s="25"/>
      <c r="J24" s="26"/>
    </row>
    <row r="25" spans="1:10" ht="25.5" x14ac:dyDescent="0.25">
      <c r="A25" s="29"/>
      <c r="B25" s="30"/>
      <c r="C25" s="30"/>
      <c r="D25" s="31"/>
      <c r="E25" s="32"/>
      <c r="F25" s="4" t="s">
        <v>279</v>
      </c>
      <c r="G25" s="4" t="s">
        <v>251</v>
      </c>
      <c r="H25" s="4" t="s">
        <v>295</v>
      </c>
      <c r="I25" s="4" t="s">
        <v>310</v>
      </c>
      <c r="J25" s="4" t="s">
        <v>311</v>
      </c>
    </row>
    <row r="26" spans="1:10" ht="27.75" customHeight="1" x14ac:dyDescent="0.25">
      <c r="A26" s="361" t="s">
        <v>34</v>
      </c>
      <c r="B26" s="362"/>
      <c r="C26" s="362"/>
      <c r="D26" s="362"/>
      <c r="E26" s="363"/>
      <c r="F26" s="91"/>
      <c r="G26" s="91"/>
      <c r="H26" s="91"/>
      <c r="I26" s="91"/>
      <c r="J26" s="91"/>
    </row>
    <row r="27" spans="1:10" ht="30" customHeight="1" x14ac:dyDescent="0.25">
      <c r="A27" s="364" t="s">
        <v>7</v>
      </c>
      <c r="B27" s="365"/>
      <c r="C27" s="365"/>
      <c r="D27" s="365"/>
      <c r="E27" s="366"/>
      <c r="F27" s="91">
        <f>' Račun prihoda i rashoda'!F32+' Račun prihoda i rashoda'!F27</f>
        <v>0</v>
      </c>
      <c r="G27" s="91">
        <f>' Račun prihoda i rashoda'!G32+' Račun prihoda i rashoda'!G27</f>
        <v>7630</v>
      </c>
      <c r="H27" s="91"/>
      <c r="I27" s="91">
        <f>' Račun prihoda i rashoda'!I32+' Račun prihoda i rashoda'!I27</f>
        <v>0</v>
      </c>
      <c r="J27" s="91">
        <f>' Račun prihoda i rashoda'!J32+' Račun prihoda i rashoda'!J27</f>
        <v>0</v>
      </c>
    </row>
    <row r="30" spans="1:10" x14ac:dyDescent="0.25">
      <c r="A30" s="359" t="s">
        <v>11</v>
      </c>
      <c r="B30" s="360"/>
      <c r="C30" s="360"/>
      <c r="D30" s="360"/>
      <c r="E30" s="360"/>
      <c r="F30" s="34"/>
      <c r="G30" s="34"/>
      <c r="H30" s="34"/>
      <c r="I30" s="34"/>
      <c r="J30" s="34">
        <v>0</v>
      </c>
    </row>
    <row r="31" spans="1:10" ht="15.75" customHeight="1" x14ac:dyDescent="0.25">
      <c r="A31" s="19"/>
      <c r="B31" s="20"/>
      <c r="C31" s="20"/>
      <c r="D31" s="20"/>
      <c r="E31" s="20"/>
      <c r="F31" s="21"/>
      <c r="G31" s="21"/>
      <c r="H31" s="21"/>
      <c r="I31" s="21"/>
      <c r="J31" s="21"/>
    </row>
    <row r="32" spans="1:10" ht="28.5" customHeight="1" x14ac:dyDescent="0.25">
      <c r="A32" s="355" t="s">
        <v>312</v>
      </c>
      <c r="B32" s="356"/>
      <c r="C32" s="356"/>
      <c r="D32" s="356"/>
      <c r="E32" s="356"/>
      <c r="F32" s="356"/>
      <c r="G32" s="356"/>
      <c r="H32" s="356"/>
      <c r="I32" s="356"/>
      <c r="J32" s="356"/>
    </row>
    <row r="33" spans="1:10" ht="15.75" customHeight="1" x14ac:dyDescent="0.25"/>
    <row r="34" spans="1:10" ht="15.75" customHeight="1" x14ac:dyDescent="0.25">
      <c r="A34" s="355" t="s">
        <v>314</v>
      </c>
      <c r="B34" s="356"/>
      <c r="C34" s="356"/>
      <c r="D34" s="356"/>
      <c r="E34" s="356"/>
      <c r="F34" s="356"/>
      <c r="G34" s="356"/>
      <c r="H34" s="356"/>
      <c r="I34" s="356"/>
      <c r="J34" s="356"/>
    </row>
    <row r="35" spans="1:10" ht="21" customHeight="1" x14ac:dyDescent="0.25">
      <c r="A35" s="311" t="s">
        <v>278</v>
      </c>
      <c r="B35" s="367" t="s">
        <v>315</v>
      </c>
      <c r="C35" s="367"/>
      <c r="D35" s="367"/>
    </row>
    <row r="36" spans="1:10" ht="29.25" customHeight="1" x14ac:dyDescent="0.25">
      <c r="A36" s="355" t="s">
        <v>35</v>
      </c>
      <c r="B36" s="356"/>
      <c r="C36" s="356"/>
      <c r="D36" s="356"/>
      <c r="E36" s="356"/>
      <c r="F36" s="356"/>
      <c r="G36" s="356"/>
      <c r="H36" s="356"/>
      <c r="I36" s="356"/>
      <c r="J36" s="356"/>
    </row>
  </sheetData>
  <mergeCells count="21">
    <mergeCell ref="A12:E12"/>
    <mergeCell ref="A5:J5"/>
    <mergeCell ref="A16:J16"/>
    <mergeCell ref="A1:J1"/>
    <mergeCell ref="A3:J3"/>
    <mergeCell ref="A8:E8"/>
    <mergeCell ref="A9:E9"/>
    <mergeCell ref="A10:E10"/>
    <mergeCell ref="A19:E19"/>
    <mergeCell ref="A20:E20"/>
    <mergeCell ref="A21:E21"/>
    <mergeCell ref="A13:E13"/>
    <mergeCell ref="A14:E14"/>
    <mergeCell ref="A36:J36"/>
    <mergeCell ref="A23:J23"/>
    <mergeCell ref="A32:J32"/>
    <mergeCell ref="A30:E30"/>
    <mergeCell ref="A34:J34"/>
    <mergeCell ref="A26:E26"/>
    <mergeCell ref="A27:E27"/>
    <mergeCell ref="B35:D35"/>
  </mergeCells>
  <pageMargins left="0.7" right="0.7" top="0.75" bottom="0.75" header="0.3" footer="0.3"/>
  <pageSetup paperSize="9"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40"/>
  <sheetViews>
    <sheetView workbookViewId="0">
      <selection sqref="A1:J1"/>
    </sheetView>
  </sheetViews>
  <sheetFormatPr defaultRowHeight="15" x14ac:dyDescent="0.25"/>
  <cols>
    <col min="1" max="1" width="34.85546875" customWidth="1"/>
    <col min="2" max="2" width="14.85546875" customWidth="1"/>
    <col min="3" max="4" width="20.140625" customWidth="1"/>
    <col min="5" max="5" width="15.140625" customWidth="1"/>
    <col min="6" max="6" width="17" customWidth="1"/>
  </cols>
  <sheetData>
    <row r="1" spans="1:10" ht="36" customHeight="1" x14ac:dyDescent="0.25">
      <c r="A1" s="375" t="s">
        <v>316</v>
      </c>
      <c r="B1" s="375"/>
      <c r="C1" s="375"/>
      <c r="D1" s="375"/>
      <c r="E1" s="375"/>
      <c r="F1" s="375"/>
      <c r="G1" s="375"/>
      <c r="H1" s="375"/>
      <c r="I1" s="375"/>
      <c r="J1" s="375"/>
    </row>
    <row r="2" spans="1:10" ht="18" x14ac:dyDescent="0.25">
      <c r="A2" s="113"/>
      <c r="B2" s="113"/>
      <c r="C2" s="113"/>
      <c r="D2" s="113"/>
      <c r="E2" s="113"/>
      <c r="F2" s="113"/>
    </row>
    <row r="3" spans="1:10" ht="15.75" x14ac:dyDescent="0.25">
      <c r="A3" s="379" t="s">
        <v>27</v>
      </c>
      <c r="B3" s="379"/>
      <c r="C3" s="379"/>
      <c r="D3" s="379"/>
      <c r="E3" s="379"/>
      <c r="F3" s="379"/>
    </row>
    <row r="4" spans="1:10" ht="18" x14ac:dyDescent="0.25">
      <c r="B4" s="113"/>
      <c r="C4" s="114"/>
      <c r="D4" s="114"/>
      <c r="E4" s="114"/>
      <c r="F4" s="114"/>
    </row>
    <row r="5" spans="1:10" ht="15.75" x14ac:dyDescent="0.25">
      <c r="A5" s="379" t="s">
        <v>13</v>
      </c>
      <c r="B5" s="379"/>
      <c r="C5" s="379"/>
      <c r="D5" s="379"/>
      <c r="E5" s="379"/>
      <c r="F5" s="379"/>
    </row>
    <row r="6" spans="1:10" ht="18" x14ac:dyDescent="0.25">
      <c r="A6" s="113"/>
      <c r="B6" s="113"/>
      <c r="C6" s="114"/>
      <c r="D6" s="114"/>
      <c r="E6" s="114"/>
      <c r="F6" s="114"/>
    </row>
    <row r="7" spans="1:10" ht="15.75" x14ac:dyDescent="0.25">
      <c r="A7" s="379" t="s">
        <v>211</v>
      </c>
      <c r="B7" s="379"/>
      <c r="C7" s="379"/>
      <c r="D7" s="379"/>
      <c r="E7" s="379"/>
      <c r="F7" s="379"/>
    </row>
    <row r="8" spans="1:10" ht="18" x14ac:dyDescent="0.25">
      <c r="A8" s="113"/>
      <c r="B8" s="113"/>
      <c r="C8" s="114"/>
      <c r="D8" s="114"/>
      <c r="E8" s="114"/>
      <c r="F8" s="114"/>
    </row>
    <row r="9" spans="1:10" ht="25.5" x14ac:dyDescent="0.25">
      <c r="A9" s="115" t="s">
        <v>212</v>
      </c>
      <c r="B9" s="115" t="s">
        <v>299</v>
      </c>
      <c r="C9" s="115" t="s">
        <v>251</v>
      </c>
      <c r="D9" s="115" t="s">
        <v>301</v>
      </c>
      <c r="E9" s="115" t="s">
        <v>296</v>
      </c>
      <c r="F9" s="115" t="s">
        <v>282</v>
      </c>
    </row>
    <row r="10" spans="1:10" x14ac:dyDescent="0.25">
      <c r="A10" s="122" t="s">
        <v>213</v>
      </c>
      <c r="B10" s="124">
        <f>B12+B14+B16+B17+B18+B20+B21+B22+B23</f>
        <v>1579388.4500000002</v>
      </c>
      <c r="C10" s="124">
        <f>C12+C14+C16+C17+C18+C20+C21+C22+C23</f>
        <v>3271986.33</v>
      </c>
      <c r="D10" s="124">
        <f>D12+D14+D16+D17+D18+D20+D21+D22+D23</f>
        <v>1477161.84</v>
      </c>
      <c r="E10" s="124">
        <f>D10/B10*100</f>
        <v>93.527456149245609</v>
      </c>
      <c r="F10" s="124">
        <f>D10/C10*100</f>
        <v>45.145721620420098</v>
      </c>
    </row>
    <row r="11" spans="1:10" x14ac:dyDescent="0.25">
      <c r="A11" s="118" t="s">
        <v>214</v>
      </c>
      <c r="B11" s="117"/>
      <c r="C11" s="117"/>
      <c r="D11" s="117"/>
      <c r="E11" s="117"/>
      <c r="F11" s="117"/>
    </row>
    <row r="12" spans="1:10" x14ac:dyDescent="0.25">
      <c r="A12" s="15" t="s">
        <v>215</v>
      </c>
      <c r="B12" s="43">
        <f>' Račun prihoda i rashoda'!F36</f>
        <v>35125.97</v>
      </c>
      <c r="C12" s="11">
        <f>' Račun prihoda i rashoda'!G36</f>
        <v>108316.33</v>
      </c>
      <c r="D12" s="43">
        <f>' Račun prihoda i rashoda'!H36</f>
        <v>25580.789999999997</v>
      </c>
      <c r="E12" s="11">
        <f>D12/B12*100</f>
        <v>72.825860752030465</v>
      </c>
      <c r="F12" s="11">
        <f>D12/C12*100</f>
        <v>23.616743661828274</v>
      </c>
    </row>
    <row r="13" spans="1:10" x14ac:dyDescent="0.25">
      <c r="A13" s="118" t="s">
        <v>218</v>
      </c>
      <c r="B13" s="43"/>
      <c r="C13" s="11"/>
      <c r="D13" s="43"/>
      <c r="E13" s="11"/>
      <c r="F13" s="11"/>
    </row>
    <row r="14" spans="1:10" x14ac:dyDescent="0.25">
      <c r="A14" s="15" t="s">
        <v>221</v>
      </c>
      <c r="B14" s="43">
        <v>10052.5</v>
      </c>
      <c r="C14" s="11">
        <v>15640</v>
      </c>
      <c r="D14" s="43">
        <f>' Račun prihoda i rashoda'!H26+' Račun prihoda i rashoda'!H33+' Račun prihoda i rashoda'!H22</f>
        <v>7662.06</v>
      </c>
      <c r="E14" s="11">
        <f t="shared" ref="E14:E22" si="0">D14/B14*100</f>
        <v>76.220442675951261</v>
      </c>
      <c r="F14" s="11">
        <f t="shared" ref="F14:F22" si="1">D14/C14*100</f>
        <v>48.990153452685426</v>
      </c>
    </row>
    <row r="15" spans="1:10" x14ac:dyDescent="0.25">
      <c r="A15" s="119" t="s">
        <v>216</v>
      </c>
      <c r="B15" s="43"/>
      <c r="C15" s="11"/>
      <c r="D15" s="43"/>
      <c r="E15" s="11"/>
      <c r="F15" s="11"/>
    </row>
    <row r="16" spans="1:10" x14ac:dyDescent="0.25">
      <c r="A16" s="17" t="s">
        <v>219</v>
      </c>
      <c r="B16" s="43">
        <f>' Račun prihoda i rashoda'!F53+' Račun prihoda i rashoda'!F63+' Račun prihoda i rashoda'!F72</f>
        <v>79727.550000000017</v>
      </c>
      <c r="C16" s="11">
        <f>' Račun prihoda i rashoda'!G53+' Račun prihoda i rashoda'!G63+' Račun prihoda i rashoda'!G72</f>
        <v>123477</v>
      </c>
      <c r="D16" s="43">
        <f>' Račun prihoda i rashoda'!H35</f>
        <v>72143</v>
      </c>
      <c r="E16" s="11">
        <f t="shared" si="0"/>
        <v>90.486914498187872</v>
      </c>
      <c r="F16" s="11">
        <f t="shared" si="1"/>
        <v>58.426265620317949</v>
      </c>
    </row>
    <row r="17" spans="1:6" x14ac:dyDescent="0.25">
      <c r="A17" s="17" t="s">
        <v>220</v>
      </c>
      <c r="B17" s="43">
        <f>' Račun prihoda i rashoda'!F50+' Račun prihoda i rashoda'!F56+' Račun prihoda i rashoda'!F82</f>
        <v>25809.95</v>
      </c>
      <c r="C17" s="11">
        <f>' Račun prihoda i rashoda'!G50+' Račun prihoda i rashoda'!G56+' Račun prihoda i rashoda'!G82</f>
        <v>62410</v>
      </c>
      <c r="D17" s="43">
        <f>' Račun prihoda i rashoda'!H25</f>
        <v>33780.089999999997</v>
      </c>
      <c r="E17" s="11">
        <f t="shared" si="0"/>
        <v>130.88010631558757</v>
      </c>
      <c r="F17" s="11">
        <f t="shared" si="1"/>
        <v>54.126085563211021</v>
      </c>
    </row>
    <row r="18" spans="1:6" x14ac:dyDescent="0.25">
      <c r="A18" s="17" t="s">
        <v>274</v>
      </c>
      <c r="B18" s="43">
        <f>' Račun prihoda i rashoda'!F58</f>
        <v>0</v>
      </c>
      <c r="C18" s="11">
        <v>6630</v>
      </c>
      <c r="D18" s="43"/>
      <c r="E18" s="11"/>
      <c r="F18" s="11">
        <f t="shared" si="1"/>
        <v>0</v>
      </c>
    </row>
    <row r="19" spans="1:6" x14ac:dyDescent="0.25">
      <c r="A19" s="116" t="s">
        <v>217</v>
      </c>
      <c r="B19" s="43"/>
      <c r="C19" s="11"/>
      <c r="D19" s="43"/>
      <c r="E19" s="11"/>
      <c r="F19" s="11"/>
    </row>
    <row r="20" spans="1:6" x14ac:dyDescent="0.25">
      <c r="A20" s="116" t="s">
        <v>309</v>
      </c>
      <c r="B20" s="43">
        <f>' Račun prihoda i rashoda'!F14</f>
        <v>70675.67</v>
      </c>
      <c r="C20" s="11">
        <f>' Račun prihoda i rashoda'!G14</f>
        <v>149093</v>
      </c>
      <c r="D20" s="43">
        <f>' Račun prihoda i rashoda'!H14</f>
        <v>79823.94</v>
      </c>
      <c r="E20" s="11">
        <f t="shared" si="0"/>
        <v>112.94401595343915</v>
      </c>
      <c r="F20" s="11">
        <f t="shared" si="1"/>
        <v>53.539696699375561</v>
      </c>
    </row>
    <row r="21" spans="1:6" ht="33" customHeight="1" x14ac:dyDescent="0.25">
      <c r="A21" s="17" t="s">
        <v>307</v>
      </c>
      <c r="B21" s="43">
        <v>1332260.56</v>
      </c>
      <c r="C21" s="11">
        <v>2687570</v>
      </c>
      <c r="D21" s="43">
        <f>' Račun prihoda i rashoda'!H13+' Račun prihoda i rashoda'!H30+' Račun prihoda i rashoda'!H15</f>
        <v>1229303.1600000001</v>
      </c>
      <c r="E21" s="11">
        <f t="shared" si="0"/>
        <v>92.271977187405454</v>
      </c>
      <c r="F21" s="11">
        <f t="shared" si="1"/>
        <v>45.740321554415331</v>
      </c>
    </row>
    <row r="22" spans="1:6" x14ac:dyDescent="0.25">
      <c r="A22" s="14" t="s">
        <v>303</v>
      </c>
      <c r="B22" s="43">
        <f>' Račun prihoda i rashoda'!F46+' Račun prihoda i rashoda'!F59</f>
        <v>25736.25</v>
      </c>
      <c r="C22" s="11">
        <f>' Račun prihoda i rashoda'!G46+' Račun prihoda i rashoda'!G59</f>
        <v>101020</v>
      </c>
      <c r="D22" s="43">
        <f>' Račun prihoda i rashoda'!H38</f>
        <v>24538.49</v>
      </c>
      <c r="E22" s="11">
        <f t="shared" si="0"/>
        <v>95.346019719267574</v>
      </c>
      <c r="F22" s="11">
        <f t="shared" si="1"/>
        <v>24.29072460898832</v>
      </c>
    </row>
    <row r="23" spans="1:6" x14ac:dyDescent="0.25">
      <c r="A23" s="59" t="s">
        <v>308</v>
      </c>
      <c r="B23" s="267">
        <f>' Račun prihoda i rashoda'!F37</f>
        <v>0</v>
      </c>
      <c r="C23" s="267">
        <f>' Račun prihoda i rashoda'!G37</f>
        <v>17830</v>
      </c>
      <c r="D23" s="267">
        <f>' Račun prihoda i rashoda'!H37</f>
        <v>4330.3100000000004</v>
      </c>
      <c r="E23" s="11"/>
      <c r="F23" s="11">
        <f>D23/C23*100</f>
        <v>24.286651710600115</v>
      </c>
    </row>
    <row r="24" spans="1:6" ht="58.5" customHeight="1" x14ac:dyDescent="0.25">
      <c r="A24" s="113"/>
      <c r="B24" s="113"/>
      <c r="C24" s="114"/>
      <c r="D24" s="114"/>
      <c r="E24" s="114"/>
      <c r="F24" s="114"/>
    </row>
    <row r="25" spans="1:6" ht="25.5" x14ac:dyDescent="0.25">
      <c r="A25" s="115" t="s">
        <v>212</v>
      </c>
      <c r="B25" s="115" t="s">
        <v>299</v>
      </c>
      <c r="C25" s="115" t="s">
        <v>251</v>
      </c>
      <c r="D25" s="115" t="s">
        <v>295</v>
      </c>
      <c r="E25" s="115" t="s">
        <v>296</v>
      </c>
      <c r="F25" s="115" t="s">
        <v>282</v>
      </c>
    </row>
    <row r="26" spans="1:6" ht="19.5" customHeight="1" x14ac:dyDescent="0.25">
      <c r="A26" s="122" t="s">
        <v>119</v>
      </c>
      <c r="B26" s="123">
        <f>B28+B30+B31+B34+B35+B36+B38+B39+B40</f>
        <v>1579388.4500000002</v>
      </c>
      <c r="C26" s="123">
        <f t="shared" ref="C26:D26" si="2">C28+C30+C31+C34+C35+C36+C38+C39+C40</f>
        <v>3271886.33</v>
      </c>
      <c r="D26" s="123">
        <f t="shared" si="2"/>
        <v>1483017.71</v>
      </c>
      <c r="E26" s="123">
        <f>D26/B26*100</f>
        <v>93.898224341199892</v>
      </c>
      <c r="F26" s="123">
        <f>D26/C26*100</f>
        <v>45.326076777245497</v>
      </c>
    </row>
    <row r="27" spans="1:6" ht="27" customHeight="1" x14ac:dyDescent="0.25">
      <c r="A27" s="118" t="s">
        <v>214</v>
      </c>
      <c r="B27" s="11" t="s">
        <v>271</v>
      </c>
      <c r="C27" s="11"/>
      <c r="D27" s="11"/>
      <c r="E27" s="11"/>
      <c r="F27" s="11"/>
    </row>
    <row r="28" spans="1:6" x14ac:dyDescent="0.25">
      <c r="A28" s="15" t="s">
        <v>215</v>
      </c>
      <c r="B28" s="11">
        <f>' Račun prihoda i rashoda'!F45+' Račun prihoda i rashoda'!F52+' Račun prihoda i rashoda'!F70+' Račun prihoda i rashoda'!F83+' Račun prihoda i rashoda'!F85</f>
        <v>35125.97</v>
      </c>
      <c r="C28" s="11">
        <f>' Račun prihoda i rashoda'!G45+' Račun prihoda i rashoda'!G52+' Račun prihoda i rashoda'!G70+' Račun prihoda i rashoda'!G83+' Račun prihoda i rashoda'!G85</f>
        <v>108316.33</v>
      </c>
      <c r="D28" s="11">
        <f>' Račun prihoda i rashoda'!H45+' Račun prihoda i rashoda'!H52+' Račun prihoda i rashoda'!H70+' Račun prihoda i rashoda'!H83+' Račun prihoda i rashoda'!H85</f>
        <v>20465.43</v>
      </c>
      <c r="E28" s="43">
        <f>D28/B28*100</f>
        <v>58.262960425007485</v>
      </c>
      <c r="F28" s="43">
        <f>D28/C28*100</f>
        <v>18.894131660480003</v>
      </c>
    </row>
    <row r="29" spans="1:6" x14ac:dyDescent="0.25">
      <c r="A29" s="118" t="s">
        <v>218</v>
      </c>
      <c r="B29" s="11"/>
      <c r="C29" s="11"/>
      <c r="D29" s="11"/>
      <c r="E29" s="43"/>
      <c r="F29" s="43"/>
    </row>
    <row r="30" spans="1:6" x14ac:dyDescent="0.25">
      <c r="A30" s="15" t="s">
        <v>275</v>
      </c>
      <c r="B30" s="11">
        <f>' Račun prihoda i rashoda'!F54+' Račun prihoda i rashoda'!F64+' Račun prihoda i rashoda'!F78</f>
        <v>10052.5</v>
      </c>
      <c r="C30" s="11">
        <f>' Račun prihoda i rashoda'!G54+' Račun prihoda i rashoda'!G64+' Račun prihoda i rashoda'!G78</f>
        <v>15510</v>
      </c>
      <c r="D30" s="11">
        <f>' Račun prihoda i rashoda'!H54+' Račun prihoda i rashoda'!H64+' Račun prihoda i rashoda'!H78</f>
        <v>6445.57</v>
      </c>
      <c r="E30" s="43">
        <f t="shared" ref="E30:E40" si="3">D30/B30*100</f>
        <v>64.11907485700074</v>
      </c>
      <c r="F30" s="43">
        <f t="shared" ref="F30:F40" si="4">D30/C30*100</f>
        <v>41.557511283043198</v>
      </c>
    </row>
    <row r="31" spans="1:6" x14ac:dyDescent="0.25">
      <c r="A31" s="15" t="s">
        <v>222</v>
      </c>
      <c r="B31" s="11">
        <f>' Račun prihoda i rashoda'!F49+' Račun prihoda i rashoda'!F57+' Račun prihoda i rashoda'!F65+' Račun prihoda i rashoda'!F79</f>
        <v>0</v>
      </c>
      <c r="C31" s="11">
        <f>' Račun prihoda i rashoda'!G49+' Račun prihoda i rashoda'!G57+' Račun prihoda i rashoda'!G65+' Račun prihoda i rashoda'!G79</f>
        <v>6630</v>
      </c>
      <c r="D31" s="11">
        <f>' Račun prihoda i rashoda'!H49+' Račun prihoda i rashoda'!H57+' Račun prihoda i rashoda'!H65+' Račun prihoda i rashoda'!H79</f>
        <v>0</v>
      </c>
      <c r="E31" s="43"/>
      <c r="F31" s="43">
        <f t="shared" si="4"/>
        <v>0</v>
      </c>
    </row>
    <row r="32" spans="1:6" x14ac:dyDescent="0.25">
      <c r="A32" s="121" t="s">
        <v>216</v>
      </c>
      <c r="B32" s="11"/>
      <c r="C32" s="11"/>
      <c r="D32" s="11"/>
      <c r="E32" s="43"/>
      <c r="F32" s="43"/>
    </row>
    <row r="33" spans="1:6" x14ac:dyDescent="0.25">
      <c r="E33" s="43"/>
      <c r="F33" s="43"/>
    </row>
    <row r="34" spans="1:6" x14ac:dyDescent="0.25">
      <c r="A34" s="128" t="s">
        <v>223</v>
      </c>
      <c r="B34" s="11">
        <f>' Račun prihoda i rashoda'!F53+' Račun prihoda i rashoda'!F63+' Račun prihoda i rashoda'!F72</f>
        <v>79727.550000000017</v>
      </c>
      <c r="C34" s="11">
        <f>' Račun prihoda i rashoda'!G53+' Račun prihoda i rashoda'!G63+' Račun prihoda i rashoda'!G72</f>
        <v>123477</v>
      </c>
      <c r="D34" s="11">
        <f>' Račun prihoda i rashoda'!H53+' Račun prihoda i rashoda'!H63+' Račun prihoda i rashoda'!H72</f>
        <v>78309.080000000016</v>
      </c>
      <c r="E34" s="43">
        <f t="shared" si="3"/>
        <v>98.220853393839391</v>
      </c>
      <c r="F34" s="43">
        <f t="shared" si="4"/>
        <v>63.419972950428026</v>
      </c>
    </row>
    <row r="35" spans="1:6" x14ac:dyDescent="0.25">
      <c r="A35" s="128" t="s">
        <v>220</v>
      </c>
      <c r="B35" s="11">
        <f>' Račun prihoda i rashoda'!F50+' Račun prihoda i rashoda'!F56+' Račun prihoda i rashoda'!F82</f>
        <v>25809.95</v>
      </c>
      <c r="C35" s="11">
        <f>' Račun prihoda i rashoda'!G50+' Račun prihoda i rashoda'!G56+' Račun prihoda i rashoda'!G82</f>
        <v>62410</v>
      </c>
      <c r="D35" s="11">
        <f>' Račun prihoda i rashoda'!H50+' Račun prihoda i rashoda'!H56+' Račun prihoda i rashoda'!H82</f>
        <v>22651.32</v>
      </c>
      <c r="E35" s="43">
        <f t="shared" si="3"/>
        <v>87.761967768244403</v>
      </c>
      <c r="F35" s="43">
        <f t="shared" si="4"/>
        <v>36.294375901297869</v>
      </c>
    </row>
    <row r="36" spans="1:6" ht="27.75" customHeight="1" x14ac:dyDescent="0.25">
      <c r="A36" s="127" t="s">
        <v>224</v>
      </c>
      <c r="B36" s="11">
        <f>' Račun prihoda i rashoda'!F58+' Račun prihoda i rashoda'!F81</f>
        <v>0</v>
      </c>
      <c r="C36" s="11">
        <f>' Račun prihoda i rashoda'!G58+' Račun prihoda i rashoda'!G81</f>
        <v>1000</v>
      </c>
      <c r="D36" s="11">
        <f>' Račun prihoda i rashoda'!H58+' Račun prihoda i rashoda'!H81</f>
        <v>1450</v>
      </c>
      <c r="E36" s="43"/>
      <c r="F36" s="43">
        <f t="shared" si="4"/>
        <v>145</v>
      </c>
    </row>
    <row r="37" spans="1:6" ht="27.75" customHeight="1" x14ac:dyDescent="0.25">
      <c r="A37" s="28" t="s">
        <v>217</v>
      </c>
      <c r="B37" s="11"/>
      <c r="C37" s="11"/>
      <c r="D37" s="11"/>
      <c r="E37" s="43"/>
      <c r="F37" s="43"/>
    </row>
    <row r="38" spans="1:6" ht="27.75" customHeight="1" x14ac:dyDescent="0.25">
      <c r="A38" s="14" t="s">
        <v>305</v>
      </c>
      <c r="B38" s="11">
        <f>' Račun prihoda i rashoda'!F47+' Račun prihoda i rashoda'!F60</f>
        <v>0</v>
      </c>
      <c r="C38" s="11">
        <f>' Račun prihoda i rashoda'!G47+' Račun prihoda i rashoda'!G60</f>
        <v>17830</v>
      </c>
      <c r="D38" s="11">
        <f>' Račun prihoda i rashoda'!H47+' Račun prihoda i rashoda'!H60</f>
        <v>11776.770000000002</v>
      </c>
      <c r="E38" s="43"/>
      <c r="F38" s="43">
        <f t="shared" si="4"/>
        <v>66.0503084688727</v>
      </c>
    </row>
    <row r="39" spans="1:6" ht="27.75" customHeight="1" x14ac:dyDescent="0.25">
      <c r="A39" s="128" t="s">
        <v>302</v>
      </c>
      <c r="B39" s="11">
        <f>' Račun prihoda i rashoda'!F48+' Račun prihoda i rashoda'!F55+' Račun prihoda i rashoda'!F66+' Račun prihoda i rashoda'!F71+' Račun prihoda i rashoda'!F75+' Račun prihoda i rashoda'!F80</f>
        <v>1402936.2300000002</v>
      </c>
      <c r="C39" s="11">
        <f>' Račun prihoda i rashoda'!G48+' Račun prihoda i rashoda'!G55+' Račun prihoda i rashoda'!G66+' Račun prihoda i rashoda'!G71+' Račun prihoda i rashoda'!G75+' Račun prihoda i rashoda'!G80</f>
        <v>2835693</v>
      </c>
      <c r="D39" s="11">
        <f>' Račun prihoda i rashoda'!H48+' Račun prihoda i rashoda'!H55+' Račun prihoda i rashoda'!H66+' Račun prihoda i rashoda'!H71+' Račun prihoda i rashoda'!H75+' Račun prihoda i rashoda'!H80</f>
        <v>1313428.8500000001</v>
      </c>
      <c r="E39" s="43">
        <f t="shared" si="3"/>
        <v>93.619996541111476</v>
      </c>
      <c r="F39" s="43">
        <f t="shared" si="4"/>
        <v>46.317737851029719</v>
      </c>
    </row>
    <row r="40" spans="1:6" ht="27.75" customHeight="1" x14ac:dyDescent="0.25">
      <c r="A40" s="14" t="s">
        <v>303</v>
      </c>
      <c r="B40" s="11">
        <f>' Račun prihoda i rashoda'!F46+' Račun prihoda i rashoda'!F59</f>
        <v>25736.25</v>
      </c>
      <c r="C40" s="11">
        <f>' Račun prihoda i rashoda'!G46+' Račun prihoda i rashoda'!G59</f>
        <v>101020</v>
      </c>
      <c r="D40" s="11">
        <f>' Račun prihoda i rashoda'!H46+' Račun prihoda i rashoda'!H59</f>
        <v>28490.690000000002</v>
      </c>
      <c r="E40" s="43">
        <f t="shared" si="3"/>
        <v>110.70256933313907</v>
      </c>
      <c r="F40" s="43">
        <f t="shared" si="4"/>
        <v>28.203019204117997</v>
      </c>
    </row>
  </sheetData>
  <mergeCells count="4">
    <mergeCell ref="A3:F3"/>
    <mergeCell ref="A5:F5"/>
    <mergeCell ref="A7:F7"/>
    <mergeCell ref="A1:J1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86"/>
  <sheetViews>
    <sheetView workbookViewId="0">
      <selection sqref="A1:J1"/>
    </sheetView>
  </sheetViews>
  <sheetFormatPr defaultRowHeight="15" x14ac:dyDescent="0.25"/>
  <cols>
    <col min="1" max="1" width="17.140625" customWidth="1"/>
    <col min="2" max="2" width="9.28515625" customWidth="1"/>
    <col min="3" max="3" width="9.7109375" customWidth="1"/>
    <col min="4" max="4" width="8.7109375" customWidth="1"/>
    <col min="5" max="5" width="33.7109375" customWidth="1"/>
    <col min="6" max="6" width="13.85546875" customWidth="1"/>
    <col min="7" max="7" width="15.5703125" customWidth="1"/>
    <col min="8" max="8" width="17.140625" customWidth="1"/>
    <col min="9" max="9" width="15.5703125" customWidth="1"/>
    <col min="10" max="10" width="15.7109375" customWidth="1"/>
    <col min="12" max="12" width="11.7109375" bestFit="1" customWidth="1"/>
    <col min="15" max="15" width="17" customWidth="1"/>
  </cols>
  <sheetData>
    <row r="1" spans="1:10" ht="42" customHeight="1" x14ac:dyDescent="0.25">
      <c r="A1" s="375" t="s">
        <v>317</v>
      </c>
      <c r="B1" s="375"/>
      <c r="C1" s="375"/>
      <c r="D1" s="375"/>
      <c r="E1" s="375"/>
      <c r="F1" s="375"/>
      <c r="G1" s="375"/>
      <c r="H1" s="375"/>
      <c r="I1" s="375"/>
      <c r="J1" s="375"/>
    </row>
    <row r="2" spans="1:10" ht="18" customHeight="1" x14ac:dyDescent="0.25">
      <c r="A2" s="5"/>
      <c r="B2" s="5"/>
      <c r="C2" s="5"/>
      <c r="D2" s="5"/>
      <c r="E2" s="5"/>
      <c r="F2" s="5"/>
      <c r="G2" s="27"/>
      <c r="H2" s="27"/>
      <c r="I2" s="27"/>
    </row>
    <row r="3" spans="1:10" ht="15.75" x14ac:dyDescent="0.25">
      <c r="A3" s="357" t="s">
        <v>27</v>
      </c>
      <c r="B3" s="357"/>
      <c r="C3" s="357"/>
      <c r="D3" s="357"/>
      <c r="E3" s="357"/>
      <c r="F3" s="381"/>
      <c r="G3" s="256"/>
      <c r="H3" s="323"/>
      <c r="I3" s="256"/>
    </row>
    <row r="4" spans="1:10" ht="18" x14ac:dyDescent="0.25">
      <c r="A4" s="5"/>
      <c r="B4" s="5"/>
      <c r="C4" s="5"/>
      <c r="D4" s="5"/>
      <c r="E4" s="5"/>
      <c r="F4" s="6"/>
      <c r="G4" s="6"/>
      <c r="H4" s="6"/>
      <c r="I4" s="6"/>
    </row>
    <row r="5" spans="1:10" ht="18" customHeight="1" x14ac:dyDescent="0.25">
      <c r="A5" s="357" t="s">
        <v>13</v>
      </c>
      <c r="B5" s="358"/>
      <c r="C5" s="358"/>
      <c r="D5" s="358"/>
      <c r="E5" s="358"/>
      <c r="F5" s="358"/>
      <c r="G5" s="253"/>
      <c r="H5" s="321"/>
      <c r="I5" s="253"/>
    </row>
    <row r="6" spans="1:10" ht="18" x14ac:dyDescent="0.25">
      <c r="A6" s="5"/>
      <c r="B6" s="5"/>
      <c r="C6" s="5"/>
      <c r="D6" s="5"/>
      <c r="E6" s="5"/>
      <c r="F6" s="6"/>
      <c r="G6" s="6"/>
      <c r="H6" s="6"/>
      <c r="I6" s="6"/>
    </row>
    <row r="7" spans="1:10" ht="15.75" x14ac:dyDescent="0.25">
      <c r="A7" s="357" t="s">
        <v>1</v>
      </c>
      <c r="B7" s="380"/>
      <c r="C7" s="380"/>
      <c r="D7" s="380"/>
      <c r="E7" s="380"/>
      <c r="F7" s="380"/>
      <c r="G7" s="255"/>
      <c r="H7" s="322"/>
      <c r="I7" s="255"/>
    </row>
    <row r="8" spans="1:10" ht="18" x14ac:dyDescent="0.25">
      <c r="A8" s="5"/>
      <c r="B8" s="5"/>
      <c r="C8" s="5"/>
      <c r="D8" s="5"/>
      <c r="E8" s="5"/>
      <c r="F8" s="6"/>
      <c r="G8" s="6"/>
      <c r="H8" s="6"/>
      <c r="I8" s="6"/>
    </row>
    <row r="9" spans="1:10" ht="25.5" x14ac:dyDescent="0.25">
      <c r="B9" s="23" t="s">
        <v>14</v>
      </c>
      <c r="C9" s="22" t="s">
        <v>15</v>
      </c>
      <c r="D9" s="22" t="s">
        <v>16</v>
      </c>
      <c r="E9" s="22" t="s">
        <v>12</v>
      </c>
      <c r="F9" s="23" t="s">
        <v>279</v>
      </c>
      <c r="G9" s="23" t="s">
        <v>251</v>
      </c>
      <c r="H9" s="23" t="s">
        <v>295</v>
      </c>
      <c r="I9" s="23" t="s">
        <v>296</v>
      </c>
      <c r="J9" s="23" t="s">
        <v>282</v>
      </c>
    </row>
    <row r="10" spans="1:10" ht="15.75" customHeight="1" x14ac:dyDescent="0.25">
      <c r="B10" s="85">
        <v>6</v>
      </c>
      <c r="C10" s="85"/>
      <c r="D10" s="85"/>
      <c r="E10" s="85" t="s">
        <v>17</v>
      </c>
      <c r="F10" s="86">
        <f>F11+F20+F23+F28+F34</f>
        <v>1579388.45</v>
      </c>
      <c r="G10" s="86">
        <f>G11+G20+G23+G28+G34</f>
        <v>3271986.33</v>
      </c>
      <c r="H10" s="86">
        <f>H11+H20+H23+H28+H34</f>
        <v>1477161.84</v>
      </c>
      <c r="I10" s="86">
        <f>H10/F10*100</f>
        <v>93.527456149245623</v>
      </c>
      <c r="J10" s="86">
        <f>H10/G10*100</f>
        <v>45.145721620420098</v>
      </c>
    </row>
    <row r="11" spans="1:10" ht="31.5" customHeight="1" x14ac:dyDescent="0.25">
      <c r="B11" s="70"/>
      <c r="C11" s="70">
        <v>63</v>
      </c>
      <c r="D11" s="70"/>
      <c r="E11" s="70" t="s">
        <v>36</v>
      </c>
      <c r="F11" s="71">
        <f>F13+F17+F14+F15+F19</f>
        <v>1400823.21</v>
      </c>
      <c r="G11" s="71">
        <f>G13+G17+G14+G15+G19</f>
        <v>2833793</v>
      </c>
      <c r="H11" s="71">
        <f>H13+H17+H14+H15+H19</f>
        <v>1306940.48</v>
      </c>
      <c r="I11" s="71">
        <f>H11/F11*100</f>
        <v>93.298031519623379</v>
      </c>
      <c r="J11" s="71">
        <f>H11/G11*100</f>
        <v>46.119828794834348</v>
      </c>
    </row>
    <row r="12" spans="1:10" x14ac:dyDescent="0.25">
      <c r="B12" s="13"/>
      <c r="C12" s="16">
        <v>6361</v>
      </c>
      <c r="D12" s="16"/>
      <c r="E12" s="16"/>
      <c r="F12" s="11"/>
      <c r="G12" s="11"/>
      <c r="H12" s="11"/>
      <c r="I12" s="11"/>
      <c r="J12" s="11"/>
    </row>
    <row r="13" spans="1:10" x14ac:dyDescent="0.25">
      <c r="B13" s="14"/>
      <c r="C13" s="14"/>
      <c r="D13" s="15" t="s">
        <v>298</v>
      </c>
      <c r="E13" s="15" t="s">
        <v>120</v>
      </c>
      <c r="F13" s="42">
        <f>'POSEBNI DIO'!E248+'POSEBNI DIO'!E274+'POSEBNI DIO'!E281+'POSEBNI DIO'!E293+'POSEBNI DIO'!E295+'POSEBNI DIO'!E299+'POSEBNI DIO'!E306+'POSEBNI DIO'!E324+'POSEBNI DIO'!E328+'POSEBNI DIO'!E336+'POSEBNI DIO'!E380+'POSEBNI DIO'!E402+'POSEBNI DIO'!E418-F14</f>
        <v>1328928.6300000001</v>
      </c>
      <c r="G13" s="42">
        <f>'POSEBNI DIO'!F248+'POSEBNI DIO'!F274+'POSEBNI DIO'!F281+'POSEBNI DIO'!F293+'POSEBNI DIO'!F295+'POSEBNI DIO'!F299+'POSEBNI DIO'!F306+'POSEBNI DIO'!F324+'POSEBNI DIO'!F328+'POSEBNI DIO'!F336+'POSEBNI DIO'!F380+'POSEBNI DIO'!F402+'POSEBNI DIO'!F418-G14</f>
        <v>2642300</v>
      </c>
      <c r="H13" s="42">
        <v>1225893.24</v>
      </c>
      <c r="I13" s="42">
        <f>H13/F13*100</f>
        <v>92.246732617988656</v>
      </c>
      <c r="J13" s="42">
        <f>H13/F13*100</f>
        <v>92.246732617988656</v>
      </c>
    </row>
    <row r="14" spans="1:10" x14ac:dyDescent="0.25">
      <c r="B14" s="14"/>
      <c r="C14" s="14"/>
      <c r="D14" s="15" t="s">
        <v>298</v>
      </c>
      <c r="E14" s="15" t="s">
        <v>234</v>
      </c>
      <c r="F14" s="42">
        <f>'POSEBNI DIO'!E325</f>
        <v>70675.67</v>
      </c>
      <c r="G14" s="42">
        <f>'POSEBNI DIO'!F325</f>
        <v>149093</v>
      </c>
      <c r="H14" s="42">
        <v>79823.94</v>
      </c>
      <c r="I14" s="42">
        <f t="shared" ref="I14:I15" si="0">H14/F14*100</f>
        <v>112.94401595343915</v>
      </c>
      <c r="J14" s="42">
        <f t="shared" ref="J14:J15" si="1">H14/F14*100</f>
        <v>112.94401595343915</v>
      </c>
    </row>
    <row r="15" spans="1:10" x14ac:dyDescent="0.25">
      <c r="B15" s="14"/>
      <c r="C15" s="14"/>
      <c r="D15" s="15" t="s">
        <v>298</v>
      </c>
      <c r="E15" s="15" t="s">
        <v>239</v>
      </c>
      <c r="F15" s="42">
        <f>'POSEBNI DIO'!E407</f>
        <v>1218.9100000000001</v>
      </c>
      <c r="G15" s="42">
        <f>'POSEBNI DIO'!F407</f>
        <v>1300</v>
      </c>
      <c r="H15" s="42">
        <v>1223.3</v>
      </c>
      <c r="I15" s="42">
        <f t="shared" si="0"/>
        <v>100.36015784594431</v>
      </c>
      <c r="J15" s="42">
        <f t="shared" si="1"/>
        <v>100.36015784594431</v>
      </c>
    </row>
    <row r="16" spans="1:10" x14ac:dyDescent="0.25">
      <c r="B16" s="14"/>
      <c r="C16" s="14">
        <v>6362</v>
      </c>
      <c r="D16" s="15"/>
      <c r="E16" s="15"/>
      <c r="F16" s="11" t="s">
        <v>175</v>
      </c>
      <c r="G16" s="10"/>
      <c r="H16" s="10"/>
      <c r="I16" s="42"/>
      <c r="J16" s="42"/>
    </row>
    <row r="17" spans="2:10" x14ac:dyDescent="0.25">
      <c r="B17" s="14"/>
      <c r="C17" s="14"/>
      <c r="D17" s="15" t="s">
        <v>298</v>
      </c>
      <c r="E17" s="15" t="s">
        <v>120</v>
      </c>
      <c r="F17" s="42">
        <f>'POSEBNI DIO'!E404</f>
        <v>0</v>
      </c>
      <c r="G17" s="260">
        <f>'POSEBNI DIO'!F404</f>
        <v>41000</v>
      </c>
      <c r="H17" s="260"/>
      <c r="I17" s="42"/>
      <c r="J17" s="42"/>
    </row>
    <row r="18" spans="2:10" x14ac:dyDescent="0.25">
      <c r="B18" s="14"/>
      <c r="C18" s="14">
        <v>6391</v>
      </c>
      <c r="D18" s="15"/>
      <c r="E18" s="15"/>
      <c r="F18" s="42" t="s">
        <v>271</v>
      </c>
      <c r="G18" s="260"/>
      <c r="H18" s="260"/>
      <c r="I18" s="42"/>
      <c r="J18" s="42"/>
    </row>
    <row r="19" spans="2:10" x14ac:dyDescent="0.25">
      <c r="B19" s="14"/>
      <c r="C19" s="14"/>
      <c r="D19" s="15" t="s">
        <v>123</v>
      </c>
      <c r="E19" s="15" t="s">
        <v>31</v>
      </c>
      <c r="F19" s="42">
        <f>'POSEBNI DIO'!E218</f>
        <v>0</v>
      </c>
      <c r="G19" s="260">
        <f>'POSEBNI DIO'!F218</f>
        <v>100</v>
      </c>
      <c r="H19" s="260"/>
      <c r="I19" s="42"/>
      <c r="J19" s="42"/>
    </row>
    <row r="20" spans="2:10" x14ac:dyDescent="0.25">
      <c r="B20" s="62"/>
      <c r="C20" s="67">
        <v>64</v>
      </c>
      <c r="D20" s="68"/>
      <c r="E20" s="67" t="s">
        <v>121</v>
      </c>
      <c r="F20" s="75">
        <f t="shared" ref="F20" si="2">F22</f>
        <v>0</v>
      </c>
      <c r="G20" s="75"/>
      <c r="H20" s="75"/>
      <c r="I20" s="75"/>
      <c r="J20" s="75">
        <f t="shared" ref="J20" si="3">J22</f>
        <v>0</v>
      </c>
    </row>
    <row r="21" spans="2:10" x14ac:dyDescent="0.25">
      <c r="B21" s="14"/>
      <c r="C21" s="14">
        <v>6413</v>
      </c>
      <c r="D21" s="15"/>
      <c r="E21" s="14" t="s">
        <v>122</v>
      </c>
      <c r="F21" s="11"/>
      <c r="G21" s="11"/>
      <c r="H21" s="11"/>
      <c r="I21" s="11"/>
      <c r="J21" s="11"/>
    </row>
    <row r="22" spans="2:10" x14ac:dyDescent="0.25">
      <c r="B22" s="14"/>
      <c r="C22" s="14"/>
      <c r="D22" s="15" t="s">
        <v>123</v>
      </c>
      <c r="E22" s="15" t="s">
        <v>31</v>
      </c>
      <c r="F22" s="43"/>
      <c r="G22" s="43"/>
      <c r="H22" s="43"/>
      <c r="I22" s="43"/>
      <c r="J22" s="43"/>
    </row>
    <row r="23" spans="2:10" ht="25.5" x14ac:dyDescent="0.25">
      <c r="B23" s="62"/>
      <c r="C23" s="72">
        <v>65</v>
      </c>
      <c r="D23" s="73"/>
      <c r="E23" s="94" t="s">
        <v>124</v>
      </c>
      <c r="F23" s="74">
        <f>F25+F26+F27</f>
        <v>25809.95</v>
      </c>
      <c r="G23" s="74">
        <f>G25+G26+G27</f>
        <v>63410</v>
      </c>
      <c r="H23" s="74">
        <f>H25+H26+H27</f>
        <v>33780.089999999997</v>
      </c>
      <c r="I23" s="74">
        <f>H23/F23*100</f>
        <v>130.88010631558757</v>
      </c>
      <c r="J23" s="74">
        <f>H23/G23*100</f>
        <v>53.272496451663763</v>
      </c>
    </row>
    <row r="24" spans="2:10" x14ac:dyDescent="0.25">
      <c r="B24" s="14"/>
      <c r="C24" s="58">
        <v>6526</v>
      </c>
      <c r="E24" s="59" t="s">
        <v>125</v>
      </c>
      <c r="F24" s="54"/>
      <c r="G24" s="54"/>
      <c r="H24" s="54"/>
      <c r="I24" s="54"/>
      <c r="J24" s="54"/>
    </row>
    <row r="25" spans="2:10" x14ac:dyDescent="0.25">
      <c r="B25" s="14"/>
      <c r="C25" s="14"/>
      <c r="D25" s="15" t="s">
        <v>126</v>
      </c>
      <c r="E25" s="15" t="s">
        <v>127</v>
      </c>
      <c r="F25" s="43">
        <f>'POSEBNI DIO'!E223+'POSEBNI DIO'!E346+'POSEBNI DIO'!E341+'POSEBNI DIO'!E359+'POSEBNI DIO'!E413</f>
        <v>25809.95</v>
      </c>
      <c r="G25" s="261">
        <f>'POSEBNI DIO'!F223+'POSEBNI DIO'!F346+'POSEBNI DIO'!F341+'POSEBNI DIO'!F359+'POSEBNI DIO'!F413</f>
        <v>62410</v>
      </c>
      <c r="H25" s="261">
        <v>33780.089999999997</v>
      </c>
      <c r="I25" s="43">
        <f>H25/F25*100</f>
        <v>130.88010631558757</v>
      </c>
      <c r="J25" s="43">
        <f>H25/G25*100</f>
        <v>54.126085563211021</v>
      </c>
    </row>
    <row r="26" spans="2:10" x14ac:dyDescent="0.25">
      <c r="B26" s="14"/>
      <c r="C26" s="14"/>
      <c r="D26" s="15" t="s">
        <v>123</v>
      </c>
      <c r="E26" s="15" t="s">
        <v>31</v>
      </c>
      <c r="F26" s="59"/>
      <c r="G26" s="59"/>
      <c r="H26" s="59"/>
      <c r="I26" s="43"/>
      <c r="J26" s="43"/>
    </row>
    <row r="27" spans="2:10" x14ac:dyDescent="0.25">
      <c r="B27" s="14"/>
      <c r="C27" s="14"/>
      <c r="D27" s="15" t="s">
        <v>144</v>
      </c>
      <c r="E27" s="15" t="s">
        <v>71</v>
      </c>
      <c r="F27" s="43">
        <f>'POSEBNI DIO'!E398+'POSEBNI DIO'!E362+'POSEBNI DIO'!E235</f>
        <v>0</v>
      </c>
      <c r="G27" s="261">
        <f>'POSEBNI DIO'!F398+'POSEBNI DIO'!F362+'POSEBNI DIO'!F235</f>
        <v>1000</v>
      </c>
      <c r="H27" s="261"/>
      <c r="I27" s="43"/>
      <c r="J27" s="43">
        <f t="shared" ref="J27" si="4">H27/G27*100</f>
        <v>0</v>
      </c>
    </row>
    <row r="28" spans="2:10" x14ac:dyDescent="0.25">
      <c r="B28" s="62"/>
      <c r="C28" s="67">
        <v>66</v>
      </c>
      <c r="D28" s="68"/>
      <c r="E28" s="67" t="s">
        <v>130</v>
      </c>
      <c r="F28" s="69">
        <f>F32+F33+F30</f>
        <v>12165.52</v>
      </c>
      <c r="G28" s="69">
        <f>G32+G33+G30</f>
        <v>24140</v>
      </c>
      <c r="H28" s="69">
        <f>H32+H33+H30</f>
        <v>9848.68</v>
      </c>
      <c r="I28" s="69">
        <f>H28/F28*100</f>
        <v>80.955684590547719</v>
      </c>
      <c r="J28" s="69">
        <f>H28/G28*100</f>
        <v>40.79817729908865</v>
      </c>
    </row>
    <row r="29" spans="2:10" x14ac:dyDescent="0.25">
      <c r="B29" s="262"/>
      <c r="C29" s="263">
        <v>6631</v>
      </c>
      <c r="D29" s="264"/>
      <c r="E29" s="262" t="s">
        <v>273</v>
      </c>
      <c r="F29" s="265"/>
      <c r="G29" s="265"/>
      <c r="H29" s="265"/>
      <c r="I29" s="265"/>
      <c r="J29" s="265"/>
    </row>
    <row r="30" spans="2:10" x14ac:dyDescent="0.25">
      <c r="B30" s="262"/>
      <c r="C30" s="263"/>
      <c r="D30" s="15" t="s">
        <v>298</v>
      </c>
      <c r="E30" s="15" t="s">
        <v>120</v>
      </c>
      <c r="F30" s="266">
        <f>'POSEBNI DIO'!E256</f>
        <v>2113.02</v>
      </c>
      <c r="G30" s="266">
        <f>'POSEBNI DIO'!F256</f>
        <v>2000</v>
      </c>
      <c r="H30" s="266">
        <v>2186.62</v>
      </c>
      <c r="I30" s="266">
        <f>H30/F30*100</f>
        <v>103.48316627386393</v>
      </c>
      <c r="J30" s="266">
        <f>H30/G30*100</f>
        <v>109.331</v>
      </c>
    </row>
    <row r="31" spans="2:10" x14ac:dyDescent="0.25">
      <c r="B31" s="14"/>
      <c r="C31" s="55">
        <v>6615</v>
      </c>
      <c r="D31" s="53"/>
      <c r="E31" s="56" t="s">
        <v>129</v>
      </c>
      <c r="F31" s="43"/>
      <c r="G31" s="43"/>
      <c r="H31" s="43"/>
      <c r="I31" s="266"/>
      <c r="J31" s="266"/>
    </row>
    <row r="32" spans="2:10" x14ac:dyDescent="0.25">
      <c r="B32" s="14"/>
      <c r="C32" s="55"/>
      <c r="D32" s="57" t="s">
        <v>204</v>
      </c>
      <c r="E32" s="15" t="s">
        <v>71</v>
      </c>
      <c r="F32" s="43">
        <f>'POSEBNI DIO'!E384+'POSEBNI DIO'!E392+'POSEBNI DIO'!E316+'POSEBNI DIO'!E258</f>
        <v>0</v>
      </c>
      <c r="G32" s="261">
        <f>'POSEBNI DIO'!F384+'POSEBNI DIO'!F392+'POSEBNI DIO'!F316+'POSEBNI DIO'!F258</f>
        <v>6630</v>
      </c>
      <c r="H32" s="261"/>
      <c r="I32" s="266"/>
      <c r="J32" s="266">
        <f t="shared" ref="J32:J33" si="5">H32/G32*100</f>
        <v>0</v>
      </c>
    </row>
    <row r="33" spans="1:15" x14ac:dyDescent="0.25">
      <c r="B33" s="14"/>
      <c r="C33" s="14"/>
      <c r="D33" s="57" t="s">
        <v>123</v>
      </c>
      <c r="E33" s="57" t="s">
        <v>31</v>
      </c>
      <c r="F33" s="43">
        <f>'POSEBNI DIO'!E189+'POSEBNI DIO'!E215+'POSEBNI DIO'!E218+'POSEBNI DIO'!E313+'POSEBNI DIO'!E372+'POSEBNI DIO'!E392</f>
        <v>10052.5</v>
      </c>
      <c r="G33" s="261">
        <f>'POSEBNI DIO'!F189+'POSEBNI DIO'!F215+'POSEBNI DIO'!F220+'POSEBNI DIO'!F313+'POSEBNI DIO'!F372</f>
        <v>15510</v>
      </c>
      <c r="H33" s="261">
        <v>7662.06</v>
      </c>
      <c r="I33" s="266">
        <f t="shared" ref="I33" si="6">H33/F33*100</f>
        <v>76.220442675951261</v>
      </c>
      <c r="J33" s="266">
        <f t="shared" si="5"/>
        <v>49.400773694390722</v>
      </c>
    </row>
    <row r="34" spans="1:15" ht="29.25" customHeight="1" x14ac:dyDescent="0.25">
      <c r="B34" s="62"/>
      <c r="C34" s="67">
        <v>67</v>
      </c>
      <c r="D34" s="68"/>
      <c r="E34" s="70" t="s">
        <v>37</v>
      </c>
      <c r="F34" s="71">
        <f>F35+F36+F38+F37</f>
        <v>140589.77000000002</v>
      </c>
      <c r="G34" s="71">
        <f>G35+G36+G38+G37</f>
        <v>350643.33</v>
      </c>
      <c r="H34" s="71">
        <f>H35+H36+H38+H37</f>
        <v>126592.59</v>
      </c>
      <c r="I34" s="71">
        <f>H34/F34*100</f>
        <v>90.043955545271885</v>
      </c>
      <c r="J34" s="71">
        <f t="shared" ref="J34" si="7">J35+J36+J38+J37</f>
        <v>130.62038560173465</v>
      </c>
    </row>
    <row r="35" spans="1:15" x14ac:dyDescent="0.25">
      <c r="B35" s="14"/>
      <c r="C35" s="14"/>
      <c r="D35" s="15" t="s">
        <v>131</v>
      </c>
      <c r="E35" s="18" t="s">
        <v>132</v>
      </c>
      <c r="F35" s="43">
        <f>'POSEBNI DIO'!E37</f>
        <v>79727.550000000017</v>
      </c>
      <c r="G35" s="43">
        <f>'POSEBNI DIO'!F37</f>
        <v>123477</v>
      </c>
      <c r="H35" s="43">
        <v>72143</v>
      </c>
      <c r="I35" s="43">
        <f>H35/F35*100</f>
        <v>90.486914498187872</v>
      </c>
      <c r="J35" s="43">
        <f>H35/G35*100</f>
        <v>58.426265620317949</v>
      </c>
    </row>
    <row r="36" spans="1:15" x14ac:dyDescent="0.25">
      <c r="B36" s="14"/>
      <c r="C36" s="14"/>
      <c r="D36" s="15" t="s">
        <v>52</v>
      </c>
      <c r="E36" s="17" t="s">
        <v>18</v>
      </c>
      <c r="F36" s="43">
        <f>'POSEBNI DIO'!E81+'POSEBNI DIO'!E87+'POSEBNI DIO'!E91+'POSEBNI DIO'!E94+'POSEBNI DIO'!E97+'POSEBNI DIO'!E101+'POSEBNI DIO'!E105+'POSEBNI DIO'!E120+'POSEBNI DIO'!E124+'POSEBNI DIO'!E169+'POSEBNI DIO'!E174+'POSEBNI DIO'!E177+'POSEBNI DIO'!E180+'POSEBNI DIO'!E184+'POSEBNI DIO'!E11+'POSEBNI DIO'!E14+'POSEBNI DIO'!E18+'POSEBNI DIO'!E25</f>
        <v>35125.97</v>
      </c>
      <c r="G36" s="43">
        <f>'POSEBNI DIO'!F81+'POSEBNI DIO'!F87+'POSEBNI DIO'!F91+'POSEBNI DIO'!F94+'POSEBNI DIO'!F97+'POSEBNI DIO'!F101+'POSEBNI DIO'!F105+'POSEBNI DIO'!F120+'POSEBNI DIO'!F124+'POSEBNI DIO'!F169+'POSEBNI DIO'!F174+'POSEBNI DIO'!F177+'POSEBNI DIO'!F180+'POSEBNI DIO'!F184+'POSEBNI DIO'!F18+'POSEBNI DIO'!F25+'POSEBNI DIO'!F32</f>
        <v>108316.33</v>
      </c>
      <c r="H36" s="43">
        <f>126592.59-H35-H37-H38</f>
        <v>25580.789999999997</v>
      </c>
      <c r="I36" s="43">
        <f t="shared" ref="I36:I38" si="8">H36/F36*100</f>
        <v>72.825860752030465</v>
      </c>
      <c r="J36" s="43">
        <f t="shared" ref="J36:J38" si="9">H36/G36*100</f>
        <v>23.616743661828274</v>
      </c>
    </row>
    <row r="37" spans="1:15" x14ac:dyDescent="0.25">
      <c r="B37" s="14"/>
      <c r="C37" s="14"/>
      <c r="D37" s="15" t="s">
        <v>298</v>
      </c>
      <c r="E37" s="17" t="s">
        <v>306</v>
      </c>
      <c r="F37" s="43">
        <f>'POSEBNI DIO'!E141+'POSEBNI DIO'!E145</f>
        <v>0</v>
      </c>
      <c r="G37" s="43">
        <f>'POSEBNI DIO'!F141+'POSEBNI DIO'!F145</f>
        <v>17830</v>
      </c>
      <c r="H37" s="43">
        <v>4330.3100000000004</v>
      </c>
      <c r="I37" s="43"/>
      <c r="J37" s="43">
        <f t="shared" si="9"/>
        <v>24.286651710600115</v>
      </c>
    </row>
    <row r="38" spans="1:15" x14ac:dyDescent="0.25">
      <c r="B38" s="14"/>
      <c r="C38" s="14"/>
      <c r="D38" s="15">
        <v>561</v>
      </c>
      <c r="E38" s="17" t="s">
        <v>208</v>
      </c>
      <c r="F38" s="43">
        <f>'POSEBNI DIO'!E110+'POSEBNI DIO'!E114+'POSEBNI DIO'!E131+'POSEBNI DIO'!E135</f>
        <v>25736.25</v>
      </c>
      <c r="G38" s="43">
        <f>'POSEBNI DIO'!F110+'POSEBNI DIO'!F114+'POSEBNI DIO'!F131+'POSEBNI DIO'!F135</f>
        <v>101020</v>
      </c>
      <c r="H38" s="43">
        <v>24538.49</v>
      </c>
      <c r="I38" s="43">
        <f t="shared" si="8"/>
        <v>95.346019719267574</v>
      </c>
      <c r="J38" s="43">
        <f t="shared" si="9"/>
        <v>24.29072460898832</v>
      </c>
    </row>
    <row r="40" spans="1:15" ht="15.75" x14ac:dyDescent="0.25">
      <c r="A40" s="357" t="s">
        <v>19</v>
      </c>
      <c r="B40" s="380"/>
      <c r="C40" s="380"/>
      <c r="D40" s="380"/>
      <c r="E40" s="380"/>
      <c r="F40" s="380"/>
      <c r="G40" s="255"/>
      <c r="H40" s="322"/>
      <c r="I40" s="255"/>
    </row>
    <row r="41" spans="1:15" ht="18" x14ac:dyDescent="0.25">
      <c r="A41" s="5"/>
      <c r="B41" s="5"/>
      <c r="C41" s="5"/>
      <c r="D41" s="5"/>
      <c r="E41" s="5"/>
      <c r="F41" s="6"/>
      <c r="G41" s="6"/>
      <c r="H41" s="6"/>
      <c r="I41" s="6"/>
    </row>
    <row r="42" spans="1:15" ht="25.5" x14ac:dyDescent="0.25">
      <c r="B42" s="23" t="s">
        <v>14</v>
      </c>
      <c r="C42" s="22" t="s">
        <v>15</v>
      </c>
      <c r="D42" s="22" t="s">
        <v>16</v>
      </c>
      <c r="E42" s="22" t="s">
        <v>20</v>
      </c>
      <c r="F42" s="23" t="s">
        <v>299</v>
      </c>
      <c r="G42" s="23" t="s">
        <v>251</v>
      </c>
      <c r="H42" s="23" t="s">
        <v>295</v>
      </c>
      <c r="I42" s="23" t="s">
        <v>300</v>
      </c>
      <c r="J42" s="23" t="s">
        <v>282</v>
      </c>
    </row>
    <row r="43" spans="1:15" ht="15.75" customHeight="1" x14ac:dyDescent="0.25">
      <c r="B43" s="81">
        <v>3</v>
      </c>
      <c r="C43" s="81"/>
      <c r="D43" s="81"/>
      <c r="E43" s="81" t="s">
        <v>21</v>
      </c>
      <c r="F43" s="84">
        <f>F44+F51+F62+F69+F73+F67</f>
        <v>1552732.08</v>
      </c>
      <c r="G43" s="84">
        <f>G44+G51+G62+G69+G73+G67</f>
        <v>3162286.33</v>
      </c>
      <c r="H43" s="84">
        <f>H44+H51+H62+H69+H73+H67</f>
        <v>1466009.4500000002</v>
      </c>
      <c r="I43" s="84">
        <f>H43/F43*100</f>
        <v>94.414836202778787</v>
      </c>
      <c r="J43" s="84">
        <f>H43/G43*100</f>
        <v>46.359162233104939</v>
      </c>
    </row>
    <row r="44" spans="1:15" ht="15.75" customHeight="1" x14ac:dyDescent="0.25">
      <c r="B44" s="65"/>
      <c r="C44" s="66">
        <v>31</v>
      </c>
      <c r="D44" s="66"/>
      <c r="E44" s="66" t="s">
        <v>22</v>
      </c>
      <c r="F44" s="64">
        <f>F45+F46+F49+F50+F48+F47</f>
        <v>1309514.8500000001</v>
      </c>
      <c r="G44" s="64">
        <f>G45+G46+G49+G50+G48+G47</f>
        <v>2686330</v>
      </c>
      <c r="H44" s="64">
        <f>H45+H46+H49+H50+H48+H47</f>
        <v>1230156.4600000002</v>
      </c>
      <c r="I44" s="64">
        <f>H44/F44*100</f>
        <v>93.939863301282926</v>
      </c>
      <c r="J44" s="64">
        <f>H44/G44*100</f>
        <v>45.793199644124151</v>
      </c>
      <c r="O44" s="110"/>
    </row>
    <row r="45" spans="1:15" x14ac:dyDescent="0.25">
      <c r="B45" s="14"/>
      <c r="C45" s="14"/>
      <c r="D45" s="15">
        <v>11</v>
      </c>
      <c r="E45" s="15" t="s">
        <v>18</v>
      </c>
      <c r="F45" s="42">
        <f>'POSEBNI DIO'!E101+'POSEBNI DIO'!E120+'POSEBNI DIO'!E101</f>
        <v>8476.76</v>
      </c>
      <c r="G45" s="42">
        <f>'POSEBNI DIO'!F101+'POSEBNI DIO'!F120</f>
        <v>39750</v>
      </c>
      <c r="H45" s="42">
        <f>'POSEBNI DIO'!G101+'POSEBNI DIO'!G120</f>
        <v>5152.9800000000005</v>
      </c>
      <c r="I45" s="42">
        <f>H45/F45*100</f>
        <v>60.789499761701407</v>
      </c>
      <c r="J45" s="42">
        <f>H45/G45*100</f>
        <v>12.963471698113208</v>
      </c>
      <c r="L45" s="259"/>
      <c r="O45" s="112" t="e">
        <f>#REF!+#REF!+#REF!+#REF!+#REF!+#REF!</f>
        <v>#REF!</v>
      </c>
    </row>
    <row r="46" spans="1:15" x14ac:dyDescent="0.25">
      <c r="B46" s="14"/>
      <c r="C46" s="14"/>
      <c r="D46" s="15">
        <v>561</v>
      </c>
      <c r="E46" s="15" t="s">
        <v>139</v>
      </c>
      <c r="F46" s="42">
        <f>'POSEBNI DIO'!E131+'POSEBNI DIO'!E110</f>
        <v>24623.68</v>
      </c>
      <c r="G46" s="42">
        <f>'POSEBNI DIO'!F131</f>
        <v>96140</v>
      </c>
      <c r="H46" s="42">
        <f>'POSEBNI DIO'!G131</f>
        <v>27351.58</v>
      </c>
      <c r="I46" s="42">
        <f t="shared" ref="I46:I50" si="10">H46/F46*100</f>
        <v>111.07836034256455</v>
      </c>
      <c r="J46" s="42">
        <f t="shared" ref="J46:J48" si="11">H46/G46*100</f>
        <v>28.449739962554609</v>
      </c>
      <c r="O46" s="112" t="e">
        <f>#REF!+#REF!+#REF!+#REF!+#REF!+#REF!</f>
        <v>#REF!</v>
      </c>
    </row>
    <row r="47" spans="1:15" x14ac:dyDescent="0.25">
      <c r="B47" s="14"/>
      <c r="C47" s="14"/>
      <c r="D47" s="15" t="s">
        <v>298</v>
      </c>
      <c r="E47" s="15" t="s">
        <v>304</v>
      </c>
      <c r="F47" s="43">
        <f>'POSEBNI DIO'!E141</f>
        <v>0</v>
      </c>
      <c r="G47" s="43">
        <f>'POSEBNI DIO'!F141</f>
        <v>16970</v>
      </c>
      <c r="H47" s="43">
        <f>'POSEBNI DIO'!G141</f>
        <v>11305.900000000001</v>
      </c>
      <c r="I47" s="42"/>
      <c r="J47" s="42">
        <f t="shared" si="11"/>
        <v>66.622863877430774</v>
      </c>
      <c r="L47" s="259"/>
      <c r="O47" s="112"/>
    </row>
    <row r="48" spans="1:15" x14ac:dyDescent="0.25">
      <c r="B48" s="14"/>
      <c r="C48" s="14"/>
      <c r="D48" s="15" t="s">
        <v>298</v>
      </c>
      <c r="E48" s="258" t="s">
        <v>120</v>
      </c>
      <c r="F48" s="129">
        <f>'POSEBNI DIO'!E328+'POSEBNI DIO'!E274</f>
        <v>1275623.82</v>
      </c>
      <c r="G48" s="129">
        <f>'POSEBNI DIO'!F328+'POSEBNI DIO'!F274</f>
        <v>2533000</v>
      </c>
      <c r="H48" s="324">
        <f>'POSEBNI DIO'!G328+'POSEBNI DIO'!G274</f>
        <v>1186346.0000000002</v>
      </c>
      <c r="I48" s="42">
        <f t="shared" si="10"/>
        <v>93.001242325500016</v>
      </c>
      <c r="J48" s="42">
        <f t="shared" si="11"/>
        <v>46.835609948677465</v>
      </c>
      <c r="O48" s="112" t="e">
        <f>#REF!+#REF!+#REF!+#REF!+#REF!+#REF!</f>
        <v>#REF!</v>
      </c>
    </row>
    <row r="49" spans="2:15" x14ac:dyDescent="0.25">
      <c r="B49" s="14"/>
      <c r="C49" s="14"/>
      <c r="D49" s="15" t="s">
        <v>204</v>
      </c>
      <c r="E49" s="15" t="s">
        <v>142</v>
      </c>
      <c r="F49" s="42"/>
      <c r="G49" s="42"/>
      <c r="H49" s="42"/>
      <c r="I49" s="42"/>
      <c r="J49" s="42"/>
      <c r="O49" s="112"/>
    </row>
    <row r="50" spans="2:15" x14ac:dyDescent="0.25">
      <c r="B50" s="14"/>
      <c r="C50" s="14"/>
      <c r="D50" s="15" t="s">
        <v>205</v>
      </c>
      <c r="E50" s="15" t="s">
        <v>63</v>
      </c>
      <c r="F50" s="42">
        <f>'POSEBNI DIO'!E341</f>
        <v>790.59</v>
      </c>
      <c r="G50" s="42">
        <f>'POSEBNI DIO'!F341</f>
        <v>470</v>
      </c>
      <c r="H50" s="42">
        <f>'POSEBNI DIO'!G341</f>
        <v>0</v>
      </c>
      <c r="I50" s="42">
        <f t="shared" si="10"/>
        <v>0</v>
      </c>
      <c r="J50" s="42">
        <f>'POSEBNI DIO'!I341</f>
        <v>0</v>
      </c>
      <c r="O50" s="112"/>
    </row>
    <row r="51" spans="2:15" x14ac:dyDescent="0.25">
      <c r="B51" s="62"/>
      <c r="C51" s="62">
        <v>32</v>
      </c>
      <c r="D51" s="63"/>
      <c r="E51" s="62" t="s">
        <v>30</v>
      </c>
      <c r="F51" s="64">
        <f>F52+F53+F54+F56+F57+F58+F59+F55+F60+F61</f>
        <v>235510.96000000002</v>
      </c>
      <c r="G51" s="64">
        <f t="shared" ref="G51:H51" si="12">G52+G53+G54+G56+G57+G58+G59+G55+G60+G61</f>
        <v>436496.33</v>
      </c>
      <c r="H51" s="64">
        <f t="shared" si="12"/>
        <v>227893.86</v>
      </c>
      <c r="I51" s="64">
        <f>H51/F51*100</f>
        <v>96.765713154071449</v>
      </c>
      <c r="J51" s="64">
        <f>H51/G51*100</f>
        <v>52.209799793734803</v>
      </c>
      <c r="O51" s="120"/>
    </row>
    <row r="52" spans="2:15" x14ac:dyDescent="0.25">
      <c r="B52" s="14"/>
      <c r="C52" s="14"/>
      <c r="D52" s="15">
        <v>11</v>
      </c>
      <c r="E52" s="15" t="s">
        <v>18</v>
      </c>
      <c r="F52" s="42">
        <f>'POSEBNI DIO'!E87+'POSEBNI DIO'!E91+'POSEBNI DIO'!E94+'POSEBNI DIO'!E97+'POSEBNI DIO'!E105+'POSEBNI DIO'!E124+'POSEBNI DIO'!E169+'POSEBNI DIO'!E184+'POSEBNI DIO'!E81+'POSEBNI DIO'!E14</f>
        <v>2130.98</v>
      </c>
      <c r="G52" s="42">
        <f>'POSEBNI DIO'!F87+'POSEBNI DIO'!F91+'POSEBNI DIO'!F94+'POSEBNI DIO'!F97+'POSEBNI DIO'!F105+'POSEBNI DIO'!F124+'POSEBNI DIO'!F169+'POSEBNI DIO'!F184+'POSEBNI DIO'!F81</f>
        <v>6066.33</v>
      </c>
      <c r="H52" s="42">
        <f>'POSEBNI DIO'!G87+'POSEBNI DIO'!G91+'POSEBNI DIO'!G94+'POSEBNI DIO'!G97+'POSEBNI DIO'!G105+'POSEBNI DIO'!G124+'POSEBNI DIO'!G169+'POSEBNI DIO'!G184+'POSEBNI DIO'!G81</f>
        <v>662.45</v>
      </c>
      <c r="I52" s="42">
        <f>H52/F52*100</f>
        <v>31.086636195553218</v>
      </c>
      <c r="J52" s="42">
        <f>H52/G52*100</f>
        <v>10.920111500693171</v>
      </c>
      <c r="O52" s="112" t="e">
        <f>#REF!+#REF!+#REF!+#REF!+#REF!+#REF!+#REF!+#REF!+#REF!</f>
        <v>#REF!</v>
      </c>
    </row>
    <row r="53" spans="2:15" x14ac:dyDescent="0.25">
      <c r="B53" s="14"/>
      <c r="C53" s="14"/>
      <c r="D53" s="15">
        <v>41</v>
      </c>
      <c r="E53" s="15" t="s">
        <v>132</v>
      </c>
      <c r="F53" s="42">
        <f>'POSEBNI DIO'!E41+'POSEBNI DIO'!E72</f>
        <v>77845.290000000008</v>
      </c>
      <c r="G53" s="42">
        <f>'POSEBNI DIO'!F41+'POSEBNI DIO'!F72</f>
        <v>120627</v>
      </c>
      <c r="H53" s="42">
        <f>'POSEBNI DIO'!G41+'POSEBNI DIO'!G72</f>
        <v>76987.010000000009</v>
      </c>
      <c r="I53" s="42">
        <f t="shared" ref="I53:I59" si="13">H53/F53*100</f>
        <v>98.897454168389643</v>
      </c>
      <c r="J53" s="42">
        <f t="shared" ref="J53:J60" si="14">H53/G53*100</f>
        <v>63.822369784542445</v>
      </c>
      <c r="O53" s="112" t="e">
        <f>#REF!+#REF!+#REF!</f>
        <v>#REF!</v>
      </c>
    </row>
    <row r="54" spans="2:15" x14ac:dyDescent="0.25">
      <c r="B54" s="14"/>
      <c r="C54" s="14"/>
      <c r="D54" s="15">
        <v>33</v>
      </c>
      <c r="E54" s="15" t="s">
        <v>31</v>
      </c>
      <c r="F54" s="42">
        <f>'POSEBNI DIO'!E189+'POSEBNI DIO'!E313</f>
        <v>8601.130000000001</v>
      </c>
      <c r="G54" s="42">
        <f>'POSEBNI DIO'!F189+'POSEBNI DIO'!F313</f>
        <v>14000</v>
      </c>
      <c r="H54" s="42">
        <f>'POSEBNI DIO'!G189+'POSEBNI DIO'!G313</f>
        <v>5054.25</v>
      </c>
      <c r="I54" s="42">
        <f t="shared" si="13"/>
        <v>58.7626277012439</v>
      </c>
      <c r="J54" s="42">
        <f t="shared" si="14"/>
        <v>36.101785714285718</v>
      </c>
      <c r="O54" s="112" t="e">
        <f>#REF!+#REF!+#REF!+#REF!</f>
        <v>#REF!</v>
      </c>
    </row>
    <row r="55" spans="2:15" x14ac:dyDescent="0.25">
      <c r="B55" s="14"/>
      <c r="C55" s="14"/>
      <c r="D55" s="15" t="s">
        <v>298</v>
      </c>
      <c r="E55" s="15" t="s">
        <v>120</v>
      </c>
      <c r="F55" s="42">
        <f>'POSEBNI DIO'!E418+'POSEBNI DIO'!E336+'POSEBNI DIO'!E324+'POSEBNI DIO'!E306+'POSEBNI DIO'!E299+'POSEBNI DIO'!E281+'POSEBNI DIO'!E248</f>
        <v>120801.63</v>
      </c>
      <c r="G55" s="42">
        <f>'POSEBNI DIO'!F418+'POSEBNI DIO'!F336+'POSEBNI DIO'!F324+'POSEBNI DIO'!F306+'POSEBNI DIO'!F299+'POSEBNI DIO'!F281+'POSEBNI DIO'!F248</f>
        <v>223993</v>
      </c>
      <c r="H55" s="42">
        <f>'POSEBNI DIO'!G418+'POSEBNI DIO'!G336+'POSEBNI DIO'!G324+'POSEBNI DIO'!G306+'POSEBNI DIO'!G299+'POSEBNI DIO'!G281+'POSEBNI DIO'!G248</f>
        <v>120445.79</v>
      </c>
      <c r="I55" s="42">
        <f t="shared" si="13"/>
        <v>99.705434438260468</v>
      </c>
      <c r="J55" s="42">
        <f t="shared" si="14"/>
        <v>53.772122343108933</v>
      </c>
      <c r="L55" s="259"/>
      <c r="O55" s="112" t="e">
        <f>#REF!+#REF!+#REF!+#REF!+#REF!+#REF!+#REF!+#REF!+#REF!</f>
        <v>#REF!</v>
      </c>
    </row>
    <row r="56" spans="2:15" x14ac:dyDescent="0.25">
      <c r="B56" s="14"/>
      <c r="C56" s="14"/>
      <c r="D56" s="15" t="s">
        <v>141</v>
      </c>
      <c r="E56" s="15" t="s">
        <v>63</v>
      </c>
      <c r="F56" s="42">
        <f>'POSEBNI DIO'!E223+'POSEBNI DIO'!E346+'POSEBNI DIO'!E413</f>
        <v>25019.360000000001</v>
      </c>
      <c r="G56" s="42">
        <f>'POSEBNI DIO'!F223+'POSEBNI DIO'!F346+'POSEBNI DIO'!F413</f>
        <v>60940</v>
      </c>
      <c r="H56" s="42">
        <f>'POSEBNI DIO'!G223+'POSEBNI DIO'!G346+'POSEBNI DIO'!G413</f>
        <v>21684.38</v>
      </c>
      <c r="I56" s="42">
        <f t="shared" si="13"/>
        <v>86.670402440350188</v>
      </c>
      <c r="J56" s="42">
        <f t="shared" si="14"/>
        <v>35.583163767640301</v>
      </c>
      <c r="O56" s="112" t="e">
        <f>#REF!+#REF!+#REF!+#REF!+#REF!+#REF!+#REF!+#REF!</f>
        <v>#REF!</v>
      </c>
    </row>
    <row r="57" spans="2:15" x14ac:dyDescent="0.25">
      <c r="B57" s="14"/>
      <c r="C57" s="14"/>
      <c r="D57" s="15">
        <v>37</v>
      </c>
      <c r="E57" s="15" t="s">
        <v>142</v>
      </c>
      <c r="F57" s="42">
        <f>'POSEBNI DIO'!E384+'POSEBNI DIO'!E316+'POSEBNI DIO'!E259</f>
        <v>0</v>
      </c>
      <c r="G57" s="42">
        <f>'POSEBNI DIO'!F384+'POSEBNI DIO'!F316+'POSEBNI DIO'!F259</f>
        <v>4130</v>
      </c>
      <c r="H57" s="42">
        <f>'POSEBNI DIO'!G384+'POSEBNI DIO'!G316+'POSEBNI DIO'!G259</f>
        <v>0</v>
      </c>
      <c r="I57" s="42"/>
      <c r="J57" s="42">
        <f t="shared" si="14"/>
        <v>0</v>
      </c>
      <c r="O57" s="112" t="e">
        <f>#REF!+#REF!+#REF!</f>
        <v>#REF!</v>
      </c>
    </row>
    <row r="58" spans="2:15" x14ac:dyDescent="0.25">
      <c r="B58" s="14"/>
      <c r="C58" s="14"/>
      <c r="D58" s="15" t="s">
        <v>144</v>
      </c>
      <c r="E58" s="15" t="s">
        <v>145</v>
      </c>
      <c r="F58" s="42">
        <f>'POSEBNI DIO'!E235+'POSEBNI DIO'!E362</f>
        <v>0</v>
      </c>
      <c r="G58" s="42">
        <f>'POSEBNI DIO'!F235+'POSEBNI DIO'!F362</f>
        <v>1000</v>
      </c>
      <c r="H58" s="42">
        <f>'POSEBNI DIO'!G235+'POSEBNI DIO'!G362</f>
        <v>1450</v>
      </c>
      <c r="I58" s="42"/>
      <c r="J58" s="42">
        <f t="shared" si="14"/>
        <v>145</v>
      </c>
      <c r="O58" s="112" t="e">
        <f>#REF!</f>
        <v>#REF!</v>
      </c>
    </row>
    <row r="59" spans="2:15" x14ac:dyDescent="0.25">
      <c r="B59" s="14"/>
      <c r="C59" s="14"/>
      <c r="D59" s="15">
        <v>561</v>
      </c>
      <c r="E59" s="15" t="s">
        <v>139</v>
      </c>
      <c r="F59" s="42">
        <f>'POSEBNI DIO'!E114+'POSEBNI DIO'!E135</f>
        <v>1112.57</v>
      </c>
      <c r="G59" s="42">
        <f>'POSEBNI DIO'!F114+'POSEBNI DIO'!F135</f>
        <v>4880</v>
      </c>
      <c r="H59" s="42">
        <f>'POSEBNI DIO'!G114+'POSEBNI DIO'!G135</f>
        <v>1139.1100000000001</v>
      </c>
      <c r="I59" s="42">
        <f t="shared" si="13"/>
        <v>102.38546788067269</v>
      </c>
      <c r="J59" s="42">
        <f t="shared" si="14"/>
        <v>23.342418032786888</v>
      </c>
      <c r="O59" s="112" t="e">
        <f>#REF!+#REF!</f>
        <v>#REF!</v>
      </c>
    </row>
    <row r="60" spans="2:15" x14ac:dyDescent="0.25">
      <c r="B60" s="14"/>
      <c r="C60" s="14"/>
      <c r="D60" s="15">
        <v>5012</v>
      </c>
      <c r="E60" s="15" t="s">
        <v>272</v>
      </c>
      <c r="F60" s="42">
        <f>'POSEBNI DIO'!E145</f>
        <v>0</v>
      </c>
      <c r="G60" s="42">
        <f>'POSEBNI DIO'!F145</f>
        <v>860</v>
      </c>
      <c r="H60" s="42">
        <f>'POSEBNI DIO'!G145</f>
        <v>470.87</v>
      </c>
      <c r="I60" s="42"/>
      <c r="J60" s="42">
        <f t="shared" si="14"/>
        <v>54.752325581395347</v>
      </c>
      <c r="O60" s="112"/>
    </row>
    <row r="61" spans="2:15" x14ac:dyDescent="0.25">
      <c r="B61" s="14"/>
      <c r="C61" s="14"/>
      <c r="D61" s="15">
        <v>40</v>
      </c>
      <c r="E61" s="15" t="s">
        <v>240</v>
      </c>
      <c r="F61" s="42"/>
      <c r="G61" s="42"/>
      <c r="H61" s="42"/>
      <c r="I61" s="42"/>
      <c r="J61" s="42"/>
      <c r="O61" s="112"/>
    </row>
    <row r="62" spans="2:15" x14ac:dyDescent="0.25">
      <c r="B62" s="62"/>
      <c r="C62" s="62">
        <v>34</v>
      </c>
      <c r="D62" s="63"/>
      <c r="E62" s="62" t="s">
        <v>45</v>
      </c>
      <c r="F62" s="44">
        <f>F63+F64+F65+F66</f>
        <v>674.49</v>
      </c>
      <c r="G62" s="44">
        <f t="shared" ref="G62:J62" si="15">G63+G64+G65+G66</f>
        <v>1360</v>
      </c>
      <c r="H62" s="44">
        <v>0</v>
      </c>
      <c r="I62" s="44">
        <f>H62/F62*100</f>
        <v>0</v>
      </c>
      <c r="J62" s="44">
        <f t="shared" si="15"/>
        <v>0</v>
      </c>
      <c r="O62" s="120"/>
    </row>
    <row r="63" spans="2:15" x14ac:dyDescent="0.25">
      <c r="B63" s="14"/>
      <c r="C63" s="28"/>
      <c r="D63" s="15">
        <v>41</v>
      </c>
      <c r="E63" s="15" t="s">
        <v>132</v>
      </c>
      <c r="F63" s="42">
        <f>'POSEBNI DIO'!E64</f>
        <v>674.49</v>
      </c>
      <c r="G63" s="42">
        <f>'POSEBNI DIO'!F64</f>
        <v>1350</v>
      </c>
      <c r="H63" s="42">
        <f>'POSEBNI DIO'!G64</f>
        <v>0</v>
      </c>
      <c r="I63" s="42">
        <f>'POSEBNI DIO'!H64</f>
        <v>0</v>
      </c>
      <c r="J63" s="42">
        <f>'POSEBNI DIO'!I64</f>
        <v>0</v>
      </c>
      <c r="O63" s="112" t="e">
        <f>#REF!</f>
        <v>#REF!</v>
      </c>
    </row>
    <row r="64" spans="2:15" x14ac:dyDescent="0.25">
      <c r="B64" s="14"/>
      <c r="C64" s="28"/>
      <c r="D64" s="15">
        <v>33</v>
      </c>
      <c r="E64" s="15" t="s">
        <v>31</v>
      </c>
      <c r="F64" s="42">
        <f>'POSEBNI DIO'!E215</f>
        <v>0</v>
      </c>
      <c r="G64" s="42">
        <f>'POSEBNI DIO'!F215</f>
        <v>10</v>
      </c>
      <c r="H64" s="42">
        <f>'POSEBNI DIO'!G215</f>
        <v>0</v>
      </c>
      <c r="I64" s="42">
        <f>'POSEBNI DIO'!H215</f>
        <v>0</v>
      </c>
      <c r="J64" s="42">
        <f>'POSEBNI DIO'!I215</f>
        <v>0</v>
      </c>
      <c r="O64" s="112" t="e">
        <f>#REF!</f>
        <v>#REF!</v>
      </c>
    </row>
    <row r="65" spans="2:15" x14ac:dyDescent="0.25">
      <c r="B65" s="14"/>
      <c r="C65" s="28"/>
      <c r="D65" s="15">
        <v>37</v>
      </c>
      <c r="E65" s="15" t="s">
        <v>142</v>
      </c>
      <c r="F65" s="42">
        <f>'POSEBNI DIO'!E266</f>
        <v>0</v>
      </c>
      <c r="G65" s="42">
        <f>'POSEBNI DIO'!F266</f>
        <v>0</v>
      </c>
      <c r="H65" s="42">
        <f>'POSEBNI DIO'!G266</f>
        <v>0</v>
      </c>
      <c r="I65" s="42">
        <f>'POSEBNI DIO'!H266</f>
        <v>0</v>
      </c>
      <c r="J65" s="42">
        <f>'POSEBNI DIO'!I266</f>
        <v>0</v>
      </c>
      <c r="O65" s="112"/>
    </row>
    <row r="66" spans="2:15" x14ac:dyDescent="0.25">
      <c r="B66" s="14"/>
      <c r="C66" s="28"/>
      <c r="D66" s="15" t="s">
        <v>298</v>
      </c>
      <c r="E66" s="15" t="s">
        <v>120</v>
      </c>
      <c r="F66" s="42">
        <f>'POSEBNI DIO'!E293</f>
        <v>0</v>
      </c>
      <c r="G66" s="42">
        <f>'POSEBNI DIO'!F293</f>
        <v>0</v>
      </c>
      <c r="H66" s="42">
        <f>'POSEBNI DIO'!G293</f>
        <v>0</v>
      </c>
      <c r="I66" s="42">
        <f>'POSEBNI DIO'!H293</f>
        <v>0</v>
      </c>
      <c r="J66" s="42">
        <f>'POSEBNI DIO'!I293</f>
        <v>0</v>
      </c>
      <c r="O66" s="112" t="e">
        <f>#REF!</f>
        <v>#REF!</v>
      </c>
    </row>
    <row r="67" spans="2:15" x14ac:dyDescent="0.25">
      <c r="B67" s="62"/>
      <c r="C67" s="67">
        <v>36</v>
      </c>
      <c r="D67" s="63"/>
      <c r="E67" s="61" t="s">
        <v>255</v>
      </c>
      <c r="F67" s="44">
        <f>F68</f>
        <v>0</v>
      </c>
      <c r="G67" s="44">
        <f t="shared" ref="G67:J67" si="16">G68</f>
        <v>100</v>
      </c>
      <c r="H67" s="44"/>
      <c r="I67" s="44">
        <f t="shared" si="16"/>
        <v>0</v>
      </c>
      <c r="J67" s="44">
        <f t="shared" si="16"/>
        <v>0</v>
      </c>
      <c r="O67" s="112"/>
    </row>
    <row r="68" spans="2:15" x14ac:dyDescent="0.25">
      <c r="B68" s="14"/>
      <c r="C68" s="28"/>
      <c r="D68" s="15">
        <v>33</v>
      </c>
      <c r="E68" s="15" t="s">
        <v>31</v>
      </c>
      <c r="F68" s="42">
        <f>'POSEBNI DIO'!E218</f>
        <v>0</v>
      </c>
      <c r="G68" s="42">
        <f>'POSEBNI DIO'!F218</f>
        <v>100</v>
      </c>
      <c r="H68" s="42">
        <f>'POSEBNI DIO'!G218</f>
        <v>0</v>
      </c>
      <c r="I68" s="42">
        <f>'POSEBNI DIO'!H218</f>
        <v>0</v>
      </c>
      <c r="J68" s="42">
        <f>'POSEBNI DIO'!I218</f>
        <v>0</v>
      </c>
      <c r="O68" s="112"/>
    </row>
    <row r="69" spans="2:15" ht="34.5" customHeight="1" x14ac:dyDescent="0.25">
      <c r="B69" s="62"/>
      <c r="C69" s="67">
        <v>37</v>
      </c>
      <c r="D69" s="63"/>
      <c r="E69" s="61" t="s">
        <v>137</v>
      </c>
      <c r="F69" s="44">
        <f>F70+F71+F72</f>
        <v>3699.85</v>
      </c>
      <c r="G69" s="44">
        <f>G70+G71+G72</f>
        <v>34700</v>
      </c>
      <c r="H69" s="44">
        <f>H70+H71+H72</f>
        <v>5569.21</v>
      </c>
      <c r="I69" s="44">
        <f>H69/F69*100</f>
        <v>150.52529156587428</v>
      </c>
      <c r="J69" s="44">
        <f>H69/G69*100</f>
        <v>16.049596541786741</v>
      </c>
      <c r="O69" s="120"/>
    </row>
    <row r="70" spans="2:15" x14ac:dyDescent="0.25">
      <c r="B70" s="14"/>
      <c r="C70" s="28"/>
      <c r="D70" s="15">
        <v>11</v>
      </c>
      <c r="E70" s="15" t="s">
        <v>18</v>
      </c>
      <c r="F70" s="42">
        <f>'POSEBNI DIO'!E11</f>
        <v>2438.23</v>
      </c>
      <c r="G70" s="42"/>
      <c r="H70" s="42"/>
      <c r="I70" s="42"/>
      <c r="J70" s="42"/>
      <c r="O70" s="112" t="e">
        <f>#REF!</f>
        <v>#REF!</v>
      </c>
    </row>
    <row r="71" spans="2:15" x14ac:dyDescent="0.25">
      <c r="B71" s="14"/>
      <c r="C71" s="28"/>
      <c r="D71" s="15" t="s">
        <v>298</v>
      </c>
      <c r="E71" s="15" t="s">
        <v>120</v>
      </c>
      <c r="F71" s="42">
        <f>'POSEBNI DIO'!E402+'POSEBNI DIO'!E295</f>
        <v>53.85</v>
      </c>
      <c r="G71" s="42">
        <f>'POSEBNI DIO'!F402+'POSEBNI DIO'!F295</f>
        <v>33200</v>
      </c>
      <c r="H71" s="42">
        <f>'POSEBNI DIO'!G402+'POSEBNI DIO'!G295+'POSEBNI DIO'!G255</f>
        <v>4247.1400000000003</v>
      </c>
      <c r="I71" s="42">
        <f>H71/F71*100</f>
        <v>7886.9823584029718</v>
      </c>
      <c r="J71" s="42">
        <f>H71/G71*100</f>
        <v>12.792590361445786</v>
      </c>
      <c r="O71" s="112" t="e">
        <f>#REF!+#REF!</f>
        <v>#REF!</v>
      </c>
    </row>
    <row r="72" spans="2:15" x14ac:dyDescent="0.25">
      <c r="B72" s="14"/>
      <c r="C72" s="28"/>
      <c r="D72" s="15">
        <v>41</v>
      </c>
      <c r="E72" s="15" t="s">
        <v>132</v>
      </c>
      <c r="F72" s="42">
        <f>'POSEBNI DIO'!E67</f>
        <v>1207.77</v>
      </c>
      <c r="G72" s="42">
        <f>'POSEBNI DIO'!F67</f>
        <v>1500</v>
      </c>
      <c r="H72" s="42">
        <f>'POSEBNI DIO'!G67</f>
        <v>1322.07</v>
      </c>
      <c r="I72" s="42">
        <f t="shared" ref="I72" si="17">H72/F72*100</f>
        <v>109.46372239747633</v>
      </c>
      <c r="J72" s="42">
        <f>H72/G72*100</f>
        <v>88.137999999999991</v>
      </c>
      <c r="O72" s="112" t="e">
        <f>#REF!</f>
        <v>#REF!</v>
      </c>
    </row>
    <row r="73" spans="2:15" x14ac:dyDescent="0.25">
      <c r="B73" s="62"/>
      <c r="C73" s="67">
        <v>38</v>
      </c>
      <c r="D73" s="63"/>
      <c r="E73" s="63"/>
      <c r="F73" s="44">
        <f>F75</f>
        <v>3331.9300000000003</v>
      </c>
      <c r="G73" s="44">
        <f t="shared" ref="G73:J73" si="18">G75</f>
        <v>3300</v>
      </c>
      <c r="H73" s="44">
        <f t="shared" si="18"/>
        <v>2389.92</v>
      </c>
      <c r="I73" s="44">
        <f>H73/F73*100</f>
        <v>71.727797402706543</v>
      </c>
      <c r="J73" s="44">
        <f t="shared" si="18"/>
        <v>72.421818181818182</v>
      </c>
      <c r="O73" s="112"/>
    </row>
    <row r="74" spans="2:15" x14ac:dyDescent="0.25">
      <c r="B74" s="14"/>
      <c r="C74" s="28"/>
      <c r="D74" s="15"/>
      <c r="E74" s="15"/>
      <c r="F74" s="42"/>
      <c r="G74" s="42"/>
      <c r="H74" s="42"/>
      <c r="I74" s="42"/>
      <c r="J74" s="42"/>
      <c r="O74" s="112"/>
    </row>
    <row r="75" spans="2:15" ht="14.25" customHeight="1" x14ac:dyDescent="0.25">
      <c r="B75" s="14"/>
      <c r="C75" s="28"/>
      <c r="D75" s="15" t="s">
        <v>298</v>
      </c>
      <c r="E75" s="15" t="s">
        <v>120</v>
      </c>
      <c r="F75" s="42">
        <f>'POSEBNI DIO'!E256+'POSEBNI DIO'!E409</f>
        <v>3331.9300000000003</v>
      </c>
      <c r="G75" s="42">
        <f>'POSEBNI DIO'!F256+'POSEBNI DIO'!F409</f>
        <v>3300</v>
      </c>
      <c r="H75" s="42">
        <f>'POSEBNI DIO'!G256+'POSEBNI DIO'!G409</f>
        <v>2389.92</v>
      </c>
      <c r="I75" s="42">
        <f>H75/F75*100</f>
        <v>71.727797402706543</v>
      </c>
      <c r="J75" s="42">
        <f>H75/G75*100</f>
        <v>72.421818181818182</v>
      </c>
      <c r="O75" s="112"/>
    </row>
    <row r="76" spans="2:15" ht="25.5" x14ac:dyDescent="0.25">
      <c r="B76" s="78">
        <v>4</v>
      </c>
      <c r="C76" s="79"/>
      <c r="D76" s="79"/>
      <c r="E76" s="80" t="s">
        <v>23</v>
      </c>
      <c r="F76" s="45">
        <f>F77+F84</f>
        <v>26656.37</v>
      </c>
      <c r="G76" s="45">
        <f t="shared" ref="G76:H76" si="19">G77+G84</f>
        <v>109700</v>
      </c>
      <c r="H76" s="45">
        <f t="shared" si="19"/>
        <v>17008.260000000002</v>
      </c>
      <c r="I76" s="45">
        <f>H76/F76*100</f>
        <v>63.805611941911081</v>
      </c>
      <c r="J76" s="45">
        <f>H76/G76*100</f>
        <v>15.504339106654513</v>
      </c>
      <c r="O76" s="110"/>
    </row>
    <row r="77" spans="2:15" ht="25.5" customHeight="1" x14ac:dyDescent="0.25">
      <c r="B77" s="76"/>
      <c r="C77" s="76">
        <v>42</v>
      </c>
      <c r="D77" s="76"/>
      <c r="E77" s="77" t="s">
        <v>38</v>
      </c>
      <c r="F77" s="44">
        <f>F78+F79+F80+F81+F82+F83</f>
        <v>26656.37</v>
      </c>
      <c r="G77" s="44">
        <f>G78+G79+G80+G81+G82+G83</f>
        <v>109200</v>
      </c>
      <c r="H77" s="44">
        <f>H78+H79+H80+H81+H82+H83</f>
        <v>17008.260000000002</v>
      </c>
      <c r="I77" s="44">
        <f>H77/F77*100</f>
        <v>63.805611941911081</v>
      </c>
      <c r="J77" s="44">
        <f>H77/G77*100</f>
        <v>15.575329670329671</v>
      </c>
      <c r="O77" s="110"/>
    </row>
    <row r="78" spans="2:15" x14ac:dyDescent="0.25">
      <c r="B78" s="16"/>
      <c r="C78" s="16"/>
      <c r="D78" s="16">
        <v>33</v>
      </c>
      <c r="E78" s="15" t="s">
        <v>31</v>
      </c>
      <c r="F78" s="42">
        <f>'POSEBNI DIO'!E372</f>
        <v>1451.37</v>
      </c>
      <c r="G78" s="42">
        <f>'POSEBNI DIO'!F372</f>
        <v>1500</v>
      </c>
      <c r="H78" s="42">
        <f>'POSEBNI DIO'!G372</f>
        <v>1391.32</v>
      </c>
      <c r="I78" s="42">
        <f>H78/F78*100</f>
        <v>95.862529885556413</v>
      </c>
      <c r="J78" s="42">
        <f>H78/G78*100</f>
        <v>92.754666666666665</v>
      </c>
      <c r="O78" s="111" t="e">
        <f>#REF!+#REF!</f>
        <v>#REF!</v>
      </c>
    </row>
    <row r="79" spans="2:15" x14ac:dyDescent="0.25">
      <c r="B79" s="16"/>
      <c r="C79" s="16"/>
      <c r="D79" s="15">
        <v>37</v>
      </c>
      <c r="E79" s="15" t="s">
        <v>142</v>
      </c>
      <c r="F79" s="42">
        <f>'POSEBNI DIO'!E269+'POSEBNI DIO'!E392</f>
        <v>0</v>
      </c>
      <c r="G79" s="42">
        <f>'POSEBNI DIO'!F269+'POSEBNI DIO'!F392</f>
        <v>2500</v>
      </c>
      <c r="H79" s="42">
        <f>'POSEBNI DIO'!G269+'POSEBNI DIO'!G392</f>
        <v>0</v>
      </c>
      <c r="I79" s="42"/>
      <c r="J79" s="42">
        <f t="shared" ref="J79:J82" si="20">H79/G79*100</f>
        <v>0</v>
      </c>
      <c r="L79" s="259">
        <f>G80+G71+G55+G48</f>
        <v>2832393</v>
      </c>
      <c r="O79" s="111" t="e">
        <f>#REF!</f>
        <v>#REF!</v>
      </c>
    </row>
    <row r="80" spans="2:15" x14ac:dyDescent="0.25">
      <c r="B80" s="16"/>
      <c r="C80" s="16"/>
      <c r="D80" s="15" t="s">
        <v>298</v>
      </c>
      <c r="E80" s="15" t="s">
        <v>120</v>
      </c>
      <c r="F80" s="42">
        <f>'POSEBNI DIO'!E405+'POSEBNI DIO'!E380</f>
        <v>3125</v>
      </c>
      <c r="G80" s="42">
        <f>'POSEBNI DIO'!F405+'POSEBNI DIO'!F380</f>
        <v>42200</v>
      </c>
      <c r="H80" s="42">
        <f>'POSEBNI DIO'!G405+'POSEBNI DIO'!G380</f>
        <v>0</v>
      </c>
      <c r="I80" s="42">
        <f t="shared" ref="I80:I83" si="21">H80/F80*100</f>
        <v>0</v>
      </c>
      <c r="J80" s="42">
        <f t="shared" si="20"/>
        <v>0</v>
      </c>
      <c r="O80" s="111" t="e">
        <f>#REF!+#REF!</f>
        <v>#REF!</v>
      </c>
    </row>
    <row r="81" spans="2:15" x14ac:dyDescent="0.25">
      <c r="B81" s="16"/>
      <c r="C81" s="16"/>
      <c r="D81" s="15" t="s">
        <v>144</v>
      </c>
      <c r="E81" s="15" t="s">
        <v>63</v>
      </c>
      <c r="F81" s="42"/>
      <c r="G81" s="42"/>
      <c r="H81" s="42"/>
      <c r="I81" s="42"/>
      <c r="J81" s="42"/>
      <c r="O81" s="111"/>
    </row>
    <row r="82" spans="2:15" x14ac:dyDescent="0.25">
      <c r="B82" s="16"/>
      <c r="C82" s="16"/>
      <c r="D82" s="15" t="s">
        <v>141</v>
      </c>
      <c r="E82" s="15" t="s">
        <v>63</v>
      </c>
      <c r="F82" s="42">
        <f>'POSEBNI DIO'!E359</f>
        <v>0</v>
      </c>
      <c r="G82" s="42">
        <f>'POSEBNI DIO'!F359</f>
        <v>1000</v>
      </c>
      <c r="H82" s="42">
        <f>'POSEBNI DIO'!G359</f>
        <v>966.94</v>
      </c>
      <c r="I82" s="42"/>
      <c r="J82" s="42">
        <f t="shared" si="20"/>
        <v>96.694000000000003</v>
      </c>
      <c r="O82" s="111" t="e">
        <f>#REF!</f>
        <v>#REF!</v>
      </c>
    </row>
    <row r="83" spans="2:15" x14ac:dyDescent="0.25">
      <c r="B83" s="16"/>
      <c r="C83" s="16"/>
      <c r="D83" s="15">
        <v>11</v>
      </c>
      <c r="E83" s="15" t="s">
        <v>18</v>
      </c>
      <c r="F83" s="42">
        <f>'POSEBNI DIO'!E180+'POSEBNI DIO'!E174+'POSEBNI DIO'!E18+'POSEBNI DIO'!E25</f>
        <v>22080</v>
      </c>
      <c r="G83" s="42">
        <f>'POSEBNI DIO'!F180+'POSEBNI DIO'!F174+'POSEBNI DIO'!F32+'POSEBNI DIO'!F23+'POSEBNI DIO'!F18</f>
        <v>62000</v>
      </c>
      <c r="H83" s="42">
        <f>'POSEBNI DIO'!G180+'POSEBNI DIO'!G174+'POSEBNI DIO'!G32+'POSEBNI DIO'!G23+'POSEBNI DIO'!G18</f>
        <v>14650</v>
      </c>
      <c r="I83" s="42">
        <f t="shared" si="21"/>
        <v>66.349637681159422</v>
      </c>
      <c r="J83" s="42">
        <f>H83/G83*100</f>
        <v>23.629032258064516</v>
      </c>
      <c r="O83" s="111" t="e">
        <f>#REF!</f>
        <v>#REF!</v>
      </c>
    </row>
    <row r="84" spans="2:15" ht="25.5" x14ac:dyDescent="0.25">
      <c r="B84" s="76"/>
      <c r="C84" s="76">
        <v>45</v>
      </c>
      <c r="D84" s="76"/>
      <c r="E84" s="77" t="s">
        <v>241</v>
      </c>
      <c r="F84" s="44">
        <f>F85</f>
        <v>0</v>
      </c>
      <c r="G84" s="44">
        <f t="shared" ref="G84:J84" si="22">G85</f>
        <v>500</v>
      </c>
      <c r="H84" s="44"/>
      <c r="I84" s="44">
        <f t="shared" si="22"/>
        <v>0</v>
      </c>
      <c r="J84" s="44">
        <f t="shared" si="22"/>
        <v>0</v>
      </c>
      <c r="O84" s="112"/>
    </row>
    <row r="85" spans="2:15" x14ac:dyDescent="0.25">
      <c r="B85" s="16"/>
      <c r="C85" s="16"/>
      <c r="D85" s="15">
        <v>11</v>
      </c>
      <c r="E85" s="15" t="s">
        <v>242</v>
      </c>
      <c r="F85" s="42">
        <f>'POSEBNI DIO'!E177</f>
        <v>0</v>
      </c>
      <c r="G85" s="42">
        <f>'POSEBNI DIO'!F177</f>
        <v>500</v>
      </c>
      <c r="H85" s="42">
        <f>'POSEBNI DIO'!G177</f>
        <v>0</v>
      </c>
      <c r="I85" s="42">
        <f>'POSEBNI DIO'!H177</f>
        <v>0</v>
      </c>
      <c r="J85" s="42">
        <f>'POSEBNI DIO'!I177</f>
        <v>0</v>
      </c>
      <c r="O85" s="112"/>
    </row>
    <row r="86" spans="2:15" x14ac:dyDescent="0.25">
      <c r="B86" s="82"/>
      <c r="C86" s="82"/>
      <c r="D86" s="82"/>
      <c r="E86" s="83" t="s">
        <v>143</v>
      </c>
      <c r="F86" s="87">
        <f>F76+F43</f>
        <v>1579388.4500000002</v>
      </c>
      <c r="G86" s="87">
        <f>G76+G43</f>
        <v>3271986.33</v>
      </c>
      <c r="H86" s="87">
        <f>H76+H43</f>
        <v>1483017.7100000002</v>
      </c>
      <c r="I86" s="87">
        <f>H86/F86*100</f>
        <v>93.898224341199906</v>
      </c>
      <c r="J86" s="87">
        <f>H86/G86*100</f>
        <v>45.324691500162842</v>
      </c>
    </row>
  </sheetData>
  <mergeCells count="5">
    <mergeCell ref="A7:F7"/>
    <mergeCell ref="A40:F40"/>
    <mergeCell ref="A3:F3"/>
    <mergeCell ref="A5:F5"/>
    <mergeCell ref="A1:J1"/>
  </mergeCells>
  <pageMargins left="0.25" right="0.25" top="0.75" bottom="0.75" header="0.3" footer="0.3"/>
  <pageSetup paperSize="9" scale="67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K15"/>
  <sheetViews>
    <sheetView workbookViewId="0">
      <selection sqref="A1:J1"/>
    </sheetView>
  </sheetViews>
  <sheetFormatPr defaultRowHeight="15" x14ac:dyDescent="0.25"/>
  <cols>
    <col min="1" max="1" width="37.7109375" customWidth="1"/>
    <col min="2" max="2" width="17.28515625" customWidth="1"/>
    <col min="3" max="4" width="17.85546875" customWidth="1"/>
    <col min="5" max="5" width="17.28515625" customWidth="1"/>
    <col min="6" max="6" width="17.85546875" customWidth="1"/>
  </cols>
  <sheetData>
    <row r="1" spans="1:11" ht="42" customHeight="1" x14ac:dyDescent="0.25">
      <c r="A1" s="375" t="s">
        <v>318</v>
      </c>
      <c r="B1" s="375"/>
      <c r="C1" s="375"/>
      <c r="D1" s="375"/>
      <c r="E1" s="375"/>
      <c r="F1" s="375"/>
      <c r="G1" s="375"/>
      <c r="H1" s="375"/>
      <c r="I1" s="375"/>
      <c r="J1" s="375"/>
      <c r="K1" s="92"/>
    </row>
    <row r="2" spans="1:11" ht="18" customHeight="1" x14ac:dyDescent="0.25">
      <c r="A2" s="5"/>
      <c r="B2" s="5"/>
      <c r="C2" s="27"/>
      <c r="D2" s="27"/>
      <c r="E2" s="27"/>
      <c r="F2" s="5"/>
    </row>
    <row r="3" spans="1:11" ht="15.75" x14ac:dyDescent="0.25">
      <c r="A3" s="357" t="s">
        <v>27</v>
      </c>
      <c r="B3" s="357"/>
      <c r="C3" s="381"/>
      <c r="D3" s="381"/>
      <c r="E3" s="381"/>
      <c r="F3" s="381"/>
    </row>
    <row r="4" spans="1:11" ht="18" x14ac:dyDescent="0.25">
      <c r="A4" s="5"/>
      <c r="B4" s="5"/>
      <c r="C4" s="6"/>
      <c r="D4" s="6"/>
      <c r="E4" s="6"/>
      <c r="F4" s="6"/>
    </row>
    <row r="5" spans="1:11" ht="18" customHeight="1" x14ac:dyDescent="0.25">
      <c r="A5" s="357" t="s">
        <v>13</v>
      </c>
      <c r="B5" s="358"/>
      <c r="C5" s="358"/>
      <c r="D5" s="358"/>
      <c r="E5" s="358"/>
      <c r="F5" s="358"/>
    </row>
    <row r="6" spans="1:11" ht="18" x14ac:dyDescent="0.25">
      <c r="A6" s="5"/>
      <c r="B6" s="5"/>
      <c r="C6" s="6"/>
      <c r="D6" s="6"/>
      <c r="E6" s="6"/>
      <c r="F6" s="6"/>
    </row>
    <row r="7" spans="1:11" ht="15.75" x14ac:dyDescent="0.25">
      <c r="A7" s="357" t="s">
        <v>24</v>
      </c>
      <c r="B7" s="380"/>
      <c r="C7" s="380"/>
      <c r="D7" s="380"/>
      <c r="E7" s="380"/>
      <c r="F7" s="380"/>
    </row>
    <row r="8" spans="1:11" ht="18" x14ac:dyDescent="0.25">
      <c r="A8" s="5"/>
      <c r="B8" s="5"/>
      <c r="C8" s="6"/>
      <c r="D8" s="6"/>
      <c r="E8" s="6"/>
      <c r="F8" s="6"/>
    </row>
    <row r="9" spans="1:11" x14ac:dyDescent="0.25">
      <c r="A9" s="23" t="s">
        <v>25</v>
      </c>
      <c r="B9" s="23" t="s">
        <v>268</v>
      </c>
      <c r="C9" s="23" t="s">
        <v>269</v>
      </c>
      <c r="D9" s="23" t="s">
        <v>295</v>
      </c>
      <c r="E9" s="23" t="s">
        <v>296</v>
      </c>
      <c r="F9" s="23" t="s">
        <v>282</v>
      </c>
    </row>
    <row r="10" spans="1:11" ht="15.75" customHeight="1" x14ac:dyDescent="0.25">
      <c r="A10" s="13" t="s">
        <v>26</v>
      </c>
      <c r="B10" s="11"/>
      <c r="C10" s="11"/>
      <c r="D10" s="11"/>
      <c r="E10" s="11"/>
      <c r="F10" s="11"/>
    </row>
    <row r="11" spans="1:11" ht="15.75" customHeight="1" x14ac:dyDescent="0.25">
      <c r="A11" s="13" t="s">
        <v>146</v>
      </c>
      <c r="B11" s="90">
        <f>B13+B14</f>
        <v>1579388.45</v>
      </c>
      <c r="C11" s="90">
        <f t="shared" ref="C11:D11" si="0">C12+C14</f>
        <v>3271986.33</v>
      </c>
      <c r="D11" s="90">
        <f t="shared" si="0"/>
        <v>1483017.71</v>
      </c>
      <c r="E11" s="90">
        <f>D11/B11*100</f>
        <v>93.898224341199906</v>
      </c>
      <c r="F11" s="90">
        <f>D11/C11*100</f>
        <v>45.324691500162835</v>
      </c>
    </row>
    <row r="12" spans="1:11" x14ac:dyDescent="0.25">
      <c r="A12" s="89" t="s">
        <v>147</v>
      </c>
      <c r="B12" s="42">
        <f>B13</f>
        <v>1508712.78</v>
      </c>
      <c r="C12" s="42">
        <f t="shared" ref="C12:D12" si="1">C13</f>
        <v>3122893.33</v>
      </c>
      <c r="D12" s="42">
        <f t="shared" si="1"/>
        <v>1405640.53</v>
      </c>
      <c r="E12" s="42">
        <f>D12/B12*100</f>
        <v>93.168199317566589</v>
      </c>
      <c r="F12" s="42">
        <f>D12/C12*100</f>
        <v>45.01084031582981</v>
      </c>
    </row>
    <row r="13" spans="1:11" x14ac:dyDescent="0.25">
      <c r="A13" s="88" t="s">
        <v>148</v>
      </c>
      <c r="B13" s="42">
        <f>'POSEBNI DIO'!E428-'Rashodi prema funkcijskoj kl'!B14</f>
        <v>1508712.78</v>
      </c>
      <c r="C13" s="42">
        <f>'POSEBNI DIO'!F428-'Rashodi prema funkcijskoj kl'!C14</f>
        <v>3122893.33</v>
      </c>
      <c r="D13" s="42">
        <f>'POSEBNI DIO'!G428-'Rashodi prema funkcijskoj kl'!D14</f>
        <v>1405640.53</v>
      </c>
      <c r="E13" s="42">
        <f t="shared" ref="E13:E14" si="2">D13/B13*100</f>
        <v>93.168199317566589</v>
      </c>
      <c r="F13" s="42">
        <f t="shared" ref="F13:F14" si="3">D13/C13*100</f>
        <v>45.01084031582981</v>
      </c>
    </row>
    <row r="14" spans="1:11" x14ac:dyDescent="0.25">
      <c r="A14" s="16" t="s">
        <v>149</v>
      </c>
      <c r="B14" s="42">
        <f>'POSEBNI DIO'!E325</f>
        <v>70675.67</v>
      </c>
      <c r="C14" s="42">
        <f>'POSEBNI DIO'!F325</f>
        <v>149093</v>
      </c>
      <c r="D14" s="42">
        <f>'POSEBNI DIO'!G325</f>
        <v>77377.179999999993</v>
      </c>
      <c r="E14" s="42">
        <f t="shared" si="2"/>
        <v>109.48206079970659</v>
      </c>
      <c r="F14" s="42">
        <f t="shared" si="3"/>
        <v>51.898600202558129</v>
      </c>
    </row>
    <row r="15" spans="1:11" x14ac:dyDescent="0.25">
      <c r="A15" s="18"/>
      <c r="B15" s="11"/>
      <c r="C15" s="11"/>
      <c r="D15" s="11"/>
      <c r="E15" s="11"/>
      <c r="F15" s="12"/>
    </row>
  </sheetData>
  <mergeCells count="4">
    <mergeCell ref="A3:F3"/>
    <mergeCell ref="A5:F5"/>
    <mergeCell ref="A7:F7"/>
    <mergeCell ref="A1:J1"/>
  </mergeCells>
  <pageMargins left="0.7" right="0.7" top="0.75" bottom="0.75" header="0.3" footer="0.3"/>
  <pageSetup paperSize="9" scale="8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F3B5BB-4D39-47A5-BC87-9E4615FC9CE2}">
  <sheetPr>
    <pageSetUpPr fitToPage="1"/>
  </sheetPr>
  <dimension ref="A2:J428"/>
  <sheetViews>
    <sheetView tabSelected="1" zoomScale="115" zoomScaleNormal="115" workbookViewId="0">
      <selection activeCell="B2" sqref="B2:G2"/>
    </sheetView>
  </sheetViews>
  <sheetFormatPr defaultRowHeight="15" x14ac:dyDescent="0.25"/>
  <cols>
    <col min="1" max="1" width="16.140625" style="153" customWidth="1"/>
    <col min="2" max="2" width="9.85546875" style="153" customWidth="1"/>
    <col min="3" max="3" width="4.28515625" style="153" customWidth="1"/>
    <col min="4" max="4" width="35.85546875" customWidth="1"/>
    <col min="5" max="5" width="16.42578125" customWidth="1"/>
    <col min="6" max="6" width="16.7109375" customWidth="1"/>
    <col min="7" max="7" width="14.5703125" customWidth="1"/>
    <col min="8" max="8" width="11.5703125" customWidth="1"/>
    <col min="9" max="9" width="12" customWidth="1"/>
  </cols>
  <sheetData>
    <row r="2" spans="1:9" ht="36.75" customHeight="1" x14ac:dyDescent="0.3">
      <c r="B2" s="382" t="s">
        <v>319</v>
      </c>
      <c r="C2" s="382"/>
      <c r="D2" s="382"/>
      <c r="E2" s="382"/>
      <c r="F2" s="382"/>
      <c r="G2" s="382"/>
    </row>
    <row r="4" spans="1:9" ht="25.5" x14ac:dyDescent="0.25">
      <c r="A4" s="206" t="s">
        <v>28</v>
      </c>
      <c r="B4" s="207"/>
      <c r="C4" s="208"/>
      <c r="D4" s="22" t="s">
        <v>29</v>
      </c>
      <c r="E4" s="22" t="s">
        <v>279</v>
      </c>
      <c r="F4" s="23" t="s">
        <v>280</v>
      </c>
      <c r="G4" s="22" t="s">
        <v>281</v>
      </c>
      <c r="H4" s="22" t="s">
        <v>293</v>
      </c>
      <c r="I4" s="22" t="s">
        <v>294</v>
      </c>
    </row>
    <row r="5" spans="1:9" x14ac:dyDescent="0.25">
      <c r="A5" s="206"/>
      <c r="B5" s="207"/>
      <c r="C5" s="208"/>
      <c r="D5" s="22"/>
      <c r="E5" s="22" t="s">
        <v>289</v>
      </c>
      <c r="F5" s="22" t="s">
        <v>290</v>
      </c>
      <c r="G5" s="22" t="s">
        <v>291</v>
      </c>
      <c r="H5" s="22" t="s">
        <v>292</v>
      </c>
      <c r="I5" s="22" t="s">
        <v>233</v>
      </c>
    </row>
    <row r="6" spans="1:9" ht="25.5" x14ac:dyDescent="0.25">
      <c r="A6" s="218" t="s">
        <v>40</v>
      </c>
      <c r="B6" s="219"/>
      <c r="C6" s="220"/>
      <c r="D6" s="60" t="s">
        <v>133</v>
      </c>
      <c r="E6" s="60"/>
      <c r="F6" s="60"/>
      <c r="G6" s="60"/>
      <c r="H6" s="60"/>
      <c r="I6" s="60"/>
    </row>
    <row r="7" spans="1:9" ht="25.5" x14ac:dyDescent="0.25">
      <c r="A7" s="209" t="s">
        <v>134</v>
      </c>
      <c r="B7" s="210"/>
      <c r="C7" s="211"/>
      <c r="D7" s="144" t="s">
        <v>135</v>
      </c>
      <c r="E7" s="138">
        <f>E11</f>
        <v>2438.23</v>
      </c>
      <c r="F7" s="130"/>
      <c r="G7" s="138"/>
      <c r="H7" s="144"/>
      <c r="I7" s="144"/>
    </row>
    <row r="8" spans="1:9" x14ac:dyDescent="0.25">
      <c r="A8" s="221" t="s">
        <v>55</v>
      </c>
      <c r="B8" s="222"/>
      <c r="C8" s="223"/>
      <c r="D8" s="145" t="s">
        <v>136</v>
      </c>
      <c r="E8" s="139"/>
      <c r="F8" s="131"/>
      <c r="G8" s="139"/>
      <c r="H8" s="145"/>
      <c r="I8" s="145"/>
    </row>
    <row r="9" spans="1:9" ht="25.5" x14ac:dyDescent="0.25">
      <c r="A9" s="154">
        <v>37</v>
      </c>
      <c r="B9" s="155"/>
      <c r="C9" s="156"/>
      <c r="D9" s="61" t="s">
        <v>137</v>
      </c>
      <c r="E9" s="61"/>
      <c r="F9" s="132"/>
      <c r="G9" s="61"/>
      <c r="H9" s="61"/>
      <c r="I9" s="61"/>
    </row>
    <row r="10" spans="1:9" ht="25.5" x14ac:dyDescent="0.25">
      <c r="A10" s="154">
        <v>372</v>
      </c>
      <c r="B10" s="155"/>
      <c r="C10" s="156"/>
      <c r="D10" s="61" t="s">
        <v>137</v>
      </c>
      <c r="E10" s="61"/>
      <c r="F10" s="132"/>
      <c r="G10" s="61"/>
      <c r="H10" s="61"/>
      <c r="I10" s="61"/>
    </row>
    <row r="11" spans="1:9" x14ac:dyDescent="0.25">
      <c r="A11" s="125">
        <v>3722</v>
      </c>
      <c r="B11" s="157"/>
      <c r="C11" s="158"/>
      <c r="D11" s="147" t="s">
        <v>109</v>
      </c>
      <c r="E11" s="143">
        <v>2438.23</v>
      </c>
      <c r="F11" s="133"/>
      <c r="G11" s="143"/>
      <c r="H11" s="147"/>
      <c r="I11" s="147"/>
    </row>
    <row r="12" spans="1:9" x14ac:dyDescent="0.25">
      <c r="A12" s="209" t="s">
        <v>150</v>
      </c>
      <c r="B12" s="210"/>
      <c r="C12" s="211"/>
      <c r="D12" s="144" t="s">
        <v>151</v>
      </c>
      <c r="E12" s="138">
        <f>E14</f>
        <v>0</v>
      </c>
      <c r="F12" s="134"/>
      <c r="G12" s="138"/>
      <c r="H12" s="144"/>
      <c r="I12" s="144"/>
    </row>
    <row r="13" spans="1:9" x14ac:dyDescent="0.25">
      <c r="A13" s="159">
        <v>32</v>
      </c>
      <c r="B13" s="155"/>
      <c r="C13" s="156"/>
      <c r="D13" s="148" t="s">
        <v>152</v>
      </c>
      <c r="E13" s="142">
        <f>E14</f>
        <v>0</v>
      </c>
      <c r="F13" s="135"/>
      <c r="G13" s="142"/>
      <c r="H13" s="148"/>
      <c r="I13" s="148"/>
    </row>
    <row r="14" spans="1:9" x14ac:dyDescent="0.25">
      <c r="A14" s="125">
        <v>3223</v>
      </c>
      <c r="B14" s="157"/>
      <c r="C14" s="158"/>
      <c r="D14" s="147" t="s">
        <v>95</v>
      </c>
      <c r="E14" s="143"/>
      <c r="F14" s="133"/>
      <c r="G14" s="143"/>
      <c r="H14" s="147"/>
      <c r="I14" s="147"/>
    </row>
    <row r="15" spans="1:9" x14ac:dyDescent="0.25">
      <c r="A15" s="218" t="s">
        <v>40</v>
      </c>
      <c r="B15" s="157"/>
      <c r="C15" s="158"/>
      <c r="D15" s="149" t="s">
        <v>259</v>
      </c>
      <c r="E15" s="147"/>
      <c r="F15" s="133"/>
      <c r="G15" s="147"/>
      <c r="H15" s="147"/>
      <c r="I15" s="147"/>
    </row>
    <row r="16" spans="1:9" ht="25.5" x14ac:dyDescent="0.25">
      <c r="A16" s="383" t="s">
        <v>260</v>
      </c>
      <c r="B16" s="384"/>
      <c r="C16" s="385"/>
      <c r="D16" s="144" t="s">
        <v>261</v>
      </c>
      <c r="E16" s="144">
        <f>E19</f>
        <v>0</v>
      </c>
      <c r="F16" s="249">
        <f>F19+F20+F22</f>
        <v>20000</v>
      </c>
      <c r="G16" s="314"/>
      <c r="H16" s="249">
        <v>0</v>
      </c>
      <c r="I16" s="144">
        <v>0</v>
      </c>
    </row>
    <row r="17" spans="1:9" x14ac:dyDescent="0.25">
      <c r="A17" s="392" t="s">
        <v>55</v>
      </c>
      <c r="B17" s="393"/>
      <c r="C17" s="394"/>
      <c r="D17" s="149"/>
      <c r="E17" s="149"/>
      <c r="F17" s="149"/>
      <c r="G17" s="59"/>
      <c r="H17" s="149"/>
      <c r="I17" s="149"/>
    </row>
    <row r="18" spans="1:9" x14ac:dyDescent="0.25">
      <c r="A18" s="395">
        <v>42</v>
      </c>
      <c r="B18" s="396"/>
      <c r="C18" s="397"/>
      <c r="D18" s="39"/>
      <c r="E18" s="39">
        <f>E19</f>
        <v>0</v>
      </c>
      <c r="F18" s="297">
        <f>F19+F20+F22</f>
        <v>20000</v>
      </c>
      <c r="G18" s="297">
        <f>G19+G20+G22</f>
        <v>0</v>
      </c>
      <c r="H18" s="297">
        <f>G18/F18*100</f>
        <v>0</v>
      </c>
      <c r="I18" s="39"/>
    </row>
    <row r="19" spans="1:9" x14ac:dyDescent="0.25">
      <c r="A19" s="386">
        <v>4212</v>
      </c>
      <c r="B19" s="387"/>
      <c r="C19" s="388"/>
      <c r="D19" s="147" t="s">
        <v>262</v>
      </c>
      <c r="E19" s="147"/>
      <c r="F19" s="354">
        <v>20000</v>
      </c>
      <c r="G19" s="59"/>
      <c r="H19" s="149"/>
      <c r="I19" s="149"/>
    </row>
    <row r="20" spans="1:9" x14ac:dyDescent="0.25">
      <c r="A20" s="301">
        <v>4212</v>
      </c>
      <c r="B20" s="302"/>
      <c r="C20" s="303"/>
      <c r="D20" s="304" t="s">
        <v>262</v>
      </c>
      <c r="E20" s="252"/>
      <c r="F20" s="296"/>
      <c r="G20" s="59"/>
      <c r="H20" s="296"/>
      <c r="I20" s="149"/>
    </row>
    <row r="21" spans="1:9" x14ac:dyDescent="0.25">
      <c r="A21" s="398" t="s">
        <v>64</v>
      </c>
      <c r="B21" s="399"/>
      <c r="C21" s="305"/>
      <c r="D21" s="145" t="s">
        <v>120</v>
      </c>
      <c r="E21" s="252"/>
      <c r="F21" s="296"/>
      <c r="G21" s="59"/>
      <c r="H21" s="149"/>
      <c r="I21" s="149"/>
    </row>
    <row r="22" spans="1:9" x14ac:dyDescent="0.25">
      <c r="A22" s="301">
        <v>4212</v>
      </c>
      <c r="B22" s="302"/>
      <c r="C22" s="303"/>
      <c r="D22" s="304" t="s">
        <v>262</v>
      </c>
      <c r="E22" s="304"/>
      <c r="F22" s="296"/>
      <c r="G22" s="59"/>
      <c r="H22" s="296"/>
      <c r="I22" s="295"/>
    </row>
    <row r="23" spans="1:9" ht="25.5" x14ac:dyDescent="0.25">
      <c r="A23" s="383" t="s">
        <v>264</v>
      </c>
      <c r="B23" s="384"/>
      <c r="C23" s="385"/>
      <c r="D23" s="144" t="s">
        <v>263</v>
      </c>
      <c r="E23" s="144">
        <f>E25</f>
        <v>20580</v>
      </c>
      <c r="F23" s="249">
        <f>F26+F27+F29</f>
        <v>20000</v>
      </c>
      <c r="G23" s="249">
        <f>G26+G27+G29</f>
        <v>13150</v>
      </c>
      <c r="H23" s="249">
        <f>G23/E23*100</f>
        <v>63.896987366375122</v>
      </c>
      <c r="I23" s="144">
        <f>G23/F23*100</f>
        <v>65.75</v>
      </c>
    </row>
    <row r="24" spans="1:9" x14ac:dyDescent="0.25">
      <c r="A24" s="392" t="s">
        <v>55</v>
      </c>
      <c r="B24" s="393"/>
      <c r="C24" s="394"/>
      <c r="D24" s="149"/>
      <c r="E24" s="149"/>
      <c r="F24" s="149"/>
      <c r="G24" s="59"/>
      <c r="H24" s="149"/>
      <c r="I24" s="149"/>
    </row>
    <row r="25" spans="1:9" x14ac:dyDescent="0.25">
      <c r="A25" s="395">
        <v>42</v>
      </c>
      <c r="B25" s="396"/>
      <c r="C25" s="397"/>
      <c r="D25" s="39"/>
      <c r="E25" s="39">
        <f>E27</f>
        <v>20580</v>
      </c>
      <c r="F25" s="297">
        <f>F26+F27+F29</f>
        <v>20000</v>
      </c>
      <c r="G25" s="320">
        <f>G26+G27+G29</f>
        <v>13150</v>
      </c>
      <c r="H25" s="297"/>
      <c r="I25" s="39"/>
    </row>
    <row r="26" spans="1:9" x14ac:dyDescent="0.25">
      <c r="A26" s="386">
        <v>4212</v>
      </c>
      <c r="B26" s="387"/>
      <c r="C26" s="388"/>
      <c r="D26" s="147" t="s">
        <v>262</v>
      </c>
      <c r="E26" s="147"/>
      <c r="F26" s="354">
        <v>20000</v>
      </c>
      <c r="G26" s="59"/>
      <c r="H26" s="149"/>
      <c r="I26" s="149"/>
    </row>
    <row r="27" spans="1:9" x14ac:dyDescent="0.25">
      <c r="A27" s="301">
        <v>4212</v>
      </c>
      <c r="B27" s="302"/>
      <c r="C27" s="303"/>
      <c r="D27" s="304" t="s">
        <v>262</v>
      </c>
      <c r="E27" s="304">
        <v>20580</v>
      </c>
      <c r="F27" s="296"/>
      <c r="G27" s="59">
        <v>13150</v>
      </c>
      <c r="H27" s="296">
        <f>G27/E27*100</f>
        <v>63.896987366375122</v>
      </c>
      <c r="I27" s="149"/>
    </row>
    <row r="28" spans="1:9" x14ac:dyDescent="0.25">
      <c r="A28" s="400" t="s">
        <v>64</v>
      </c>
      <c r="B28" s="401"/>
      <c r="C28" s="306"/>
      <c r="D28" s="307" t="s">
        <v>120</v>
      </c>
      <c r="E28" s="252"/>
      <c r="F28" s="296"/>
      <c r="G28" s="59"/>
      <c r="H28" s="149"/>
      <c r="I28" s="149"/>
    </row>
    <row r="29" spans="1:9" x14ac:dyDescent="0.25">
      <c r="A29" s="301">
        <v>4212</v>
      </c>
      <c r="B29" s="302"/>
      <c r="C29" s="303"/>
      <c r="D29" s="304" t="s">
        <v>262</v>
      </c>
      <c r="E29" s="304"/>
      <c r="F29" s="296"/>
      <c r="G29" s="59"/>
      <c r="H29" s="296"/>
      <c r="I29" s="295"/>
    </row>
    <row r="30" spans="1:9" ht="25.5" x14ac:dyDescent="0.25">
      <c r="A30" s="383" t="s">
        <v>276</v>
      </c>
      <c r="B30" s="384"/>
      <c r="C30" s="385"/>
      <c r="D30" s="292" t="s">
        <v>277</v>
      </c>
      <c r="E30" s="292"/>
      <c r="F30" s="249">
        <f>F33+F34+F36</f>
        <v>20000</v>
      </c>
      <c r="G30" s="314"/>
      <c r="H30" s="249"/>
      <c r="I30" s="292"/>
    </row>
    <row r="31" spans="1:9" x14ac:dyDescent="0.25">
      <c r="A31" s="392" t="s">
        <v>55</v>
      </c>
      <c r="B31" s="393"/>
      <c r="C31" s="394"/>
      <c r="D31" s="252"/>
      <c r="E31" s="252"/>
      <c r="F31" s="296"/>
      <c r="G31" s="59"/>
      <c r="H31" s="149"/>
      <c r="I31" s="149"/>
    </row>
    <row r="32" spans="1:9" x14ac:dyDescent="0.25">
      <c r="A32" s="395">
        <v>42</v>
      </c>
      <c r="B32" s="396"/>
      <c r="C32" s="397"/>
      <c r="D32" s="39"/>
      <c r="E32" s="39"/>
      <c r="F32" s="297">
        <f>F33+F34+F36</f>
        <v>20000</v>
      </c>
      <c r="G32" s="312"/>
      <c r="H32" s="297"/>
      <c r="I32" s="39"/>
    </row>
    <row r="33" spans="1:9" ht="15" customHeight="1" x14ac:dyDescent="0.25">
      <c r="A33" s="386">
        <v>4212</v>
      </c>
      <c r="B33" s="387"/>
      <c r="C33" s="388"/>
      <c r="D33" s="252" t="s">
        <v>262</v>
      </c>
      <c r="E33" s="252"/>
      <c r="F33" s="354">
        <v>20000</v>
      </c>
      <c r="G33" s="59"/>
      <c r="H33" s="149"/>
      <c r="I33" s="149"/>
    </row>
    <row r="34" spans="1:9" ht="15" customHeight="1" x14ac:dyDescent="0.25">
      <c r="A34" s="301">
        <v>4212</v>
      </c>
      <c r="B34" s="302"/>
      <c r="C34" s="303"/>
      <c r="D34" s="304" t="s">
        <v>262</v>
      </c>
      <c r="E34" s="304"/>
      <c r="F34" s="296"/>
      <c r="G34" s="59"/>
      <c r="H34" s="296"/>
      <c r="I34" s="149"/>
    </row>
    <row r="35" spans="1:9" ht="15" customHeight="1" x14ac:dyDescent="0.25">
      <c r="A35" s="400" t="s">
        <v>64</v>
      </c>
      <c r="B35" s="401"/>
      <c r="C35" s="306"/>
      <c r="D35" s="307" t="s">
        <v>120</v>
      </c>
      <c r="E35" s="252"/>
      <c r="F35" s="296"/>
      <c r="G35" s="59"/>
      <c r="H35" s="149"/>
      <c r="I35" s="149"/>
    </row>
    <row r="36" spans="1:9" ht="15" customHeight="1" x14ac:dyDescent="0.25">
      <c r="A36" s="301">
        <v>4212</v>
      </c>
      <c r="B36" s="302"/>
      <c r="C36" s="303"/>
      <c r="D36" s="304" t="s">
        <v>262</v>
      </c>
      <c r="E36" s="304"/>
      <c r="F36" s="296"/>
      <c r="G36" s="59"/>
      <c r="H36" s="296"/>
      <c r="I36" s="149"/>
    </row>
    <row r="37" spans="1:9" ht="25.5" x14ac:dyDescent="0.25">
      <c r="A37" s="218" t="s">
        <v>40</v>
      </c>
      <c r="B37" s="219"/>
      <c r="C37" s="220"/>
      <c r="D37" s="149" t="s">
        <v>41</v>
      </c>
      <c r="E37" s="247">
        <f t="shared" ref="E37" si="0">E38+E70</f>
        <v>79727.550000000017</v>
      </c>
      <c r="F37" s="247">
        <f>F38+F70</f>
        <v>123477</v>
      </c>
      <c r="G37" s="59"/>
      <c r="H37" s="247"/>
      <c r="I37" s="247"/>
    </row>
    <row r="38" spans="1:9" x14ac:dyDescent="0.25">
      <c r="A38" s="209" t="s">
        <v>42</v>
      </c>
      <c r="B38" s="210"/>
      <c r="C38" s="211"/>
      <c r="D38" s="144" t="s">
        <v>19</v>
      </c>
      <c r="E38" s="138">
        <f>E43+E44+E45+E47+E48+E49+E50+E52+E53+E54+E55+E56+E57+E59+E61+E66+E69+E62</f>
        <v>68484.070000000022</v>
      </c>
      <c r="F38" s="246">
        <f>F41+F64+F67</f>
        <v>108386</v>
      </c>
      <c r="G38" s="315">
        <f>G41+G64+G67</f>
        <v>68430.160000000018</v>
      </c>
      <c r="H38" s="246">
        <f>G38/E38*100</f>
        <v>99.921280963587591</v>
      </c>
      <c r="I38" s="246">
        <f>G38/F38*100</f>
        <v>63.135607919842066</v>
      </c>
    </row>
    <row r="39" spans="1:9" x14ac:dyDescent="0.25">
      <c r="A39" s="212" t="s">
        <v>44</v>
      </c>
      <c r="B39" s="213"/>
      <c r="C39" s="214"/>
      <c r="D39" s="146" t="s">
        <v>43</v>
      </c>
      <c r="E39" s="141"/>
      <c r="F39" s="141"/>
      <c r="G39" s="314"/>
      <c r="H39" s="146"/>
      <c r="I39" s="146"/>
    </row>
    <row r="40" spans="1:9" x14ac:dyDescent="0.25">
      <c r="A40" s="230">
        <v>3</v>
      </c>
      <c r="B40" s="231"/>
      <c r="C40" s="232"/>
      <c r="D40" s="147" t="s">
        <v>21</v>
      </c>
      <c r="E40" s="143"/>
      <c r="F40" s="143"/>
      <c r="G40" s="59"/>
      <c r="H40" s="147"/>
      <c r="I40" s="147"/>
    </row>
    <row r="41" spans="1:9" x14ac:dyDescent="0.25">
      <c r="A41" s="215">
        <v>32</v>
      </c>
      <c r="B41" s="216"/>
      <c r="C41" s="217"/>
      <c r="D41" s="148" t="s">
        <v>30</v>
      </c>
      <c r="E41" s="257">
        <f>E43+E44+E45+E47+E48+E49+E50+E52+E53+E54+E55+E56+E57+E59+E61+E60+E62+E63</f>
        <v>66601.810000000012</v>
      </c>
      <c r="F41" s="151">
        <f>F43+F44+F45+F47+F48+F49+F50+F52+F53+F54+F55+F56+F57+F59+F61+F60+F62+F63</f>
        <v>105536</v>
      </c>
      <c r="G41" s="257">
        <f>G43+G44+G45+G47+G48+G49+G50+G52+G53+G54+G55+G56+G57+G59+G61+G60+G62+G63</f>
        <v>67108.090000000011</v>
      </c>
      <c r="H41" s="243">
        <f>G41/E41*100</f>
        <v>100.76015952119019</v>
      </c>
      <c r="I41" s="243">
        <f>G41/F41*100</f>
        <v>63.587865751970909</v>
      </c>
    </row>
    <row r="42" spans="1:9" x14ac:dyDescent="0.25">
      <c r="A42" s="160">
        <v>321</v>
      </c>
      <c r="B42" s="161"/>
      <c r="C42" s="162"/>
      <c r="D42" s="99" t="s">
        <v>153</v>
      </c>
      <c r="E42" s="99"/>
      <c r="F42" s="99"/>
      <c r="G42" s="313"/>
      <c r="H42" s="99"/>
      <c r="I42" s="345"/>
    </row>
    <row r="43" spans="1:9" x14ac:dyDescent="0.25">
      <c r="A43" s="163">
        <v>3211</v>
      </c>
      <c r="B43" s="164"/>
      <c r="C43" s="165"/>
      <c r="D43" s="147" t="s">
        <v>92</v>
      </c>
      <c r="E43" s="143">
        <v>1302.0999999999999</v>
      </c>
      <c r="F43" s="346">
        <v>2800</v>
      </c>
      <c r="G43" s="59">
        <v>2537.94</v>
      </c>
      <c r="H43" s="244">
        <f>G43/E43*100</f>
        <v>194.91129713539667</v>
      </c>
      <c r="I43" s="244">
        <f>G43/F43*100</f>
        <v>90.640714285714282</v>
      </c>
    </row>
    <row r="44" spans="1:9" x14ac:dyDescent="0.25">
      <c r="A44" s="163">
        <v>3213</v>
      </c>
      <c r="B44" s="164"/>
      <c r="C44" s="165"/>
      <c r="D44" s="147" t="s">
        <v>93</v>
      </c>
      <c r="E44" s="143">
        <v>185</v>
      </c>
      <c r="F44" s="346">
        <v>500</v>
      </c>
      <c r="G44" s="59">
        <v>30</v>
      </c>
      <c r="H44" s="244">
        <f t="shared" ref="H44:H62" si="1">G44/E44*100</f>
        <v>16.216216216216218</v>
      </c>
      <c r="I44" s="244">
        <f t="shared" ref="I44:I63" si="2">G44/F44*100</f>
        <v>6</v>
      </c>
    </row>
    <row r="45" spans="1:9" x14ac:dyDescent="0.25">
      <c r="A45" s="163">
        <v>3214</v>
      </c>
      <c r="B45" s="164"/>
      <c r="C45" s="165"/>
      <c r="D45" s="147" t="s">
        <v>94</v>
      </c>
      <c r="E45" s="143">
        <v>49.5</v>
      </c>
      <c r="F45" s="346">
        <v>300</v>
      </c>
      <c r="G45" s="59">
        <v>161</v>
      </c>
      <c r="H45" s="244">
        <f t="shared" si="1"/>
        <v>325.25252525252529</v>
      </c>
      <c r="I45" s="244">
        <f t="shared" si="2"/>
        <v>53.666666666666664</v>
      </c>
    </row>
    <row r="46" spans="1:9" x14ac:dyDescent="0.25">
      <c r="A46" s="160">
        <v>322</v>
      </c>
      <c r="B46" s="161"/>
      <c r="C46" s="162"/>
      <c r="D46" s="99" t="s">
        <v>154</v>
      </c>
      <c r="E46" s="99"/>
      <c r="F46" s="353"/>
      <c r="G46" s="313"/>
      <c r="H46" s="344"/>
      <c r="I46" s="344"/>
    </row>
    <row r="47" spans="1:9" x14ac:dyDescent="0.25">
      <c r="A47" s="163">
        <v>3221</v>
      </c>
      <c r="B47" s="164"/>
      <c r="C47" s="165"/>
      <c r="D47" s="147" t="s">
        <v>73</v>
      </c>
      <c r="E47" s="143">
        <v>11647.01</v>
      </c>
      <c r="F47" s="346">
        <v>22925</v>
      </c>
      <c r="G47" s="59">
        <v>12930</v>
      </c>
      <c r="H47" s="244">
        <f t="shared" si="1"/>
        <v>111.01561688364654</v>
      </c>
      <c r="I47" s="244">
        <f t="shared" si="2"/>
        <v>56.401308615049075</v>
      </c>
    </row>
    <row r="48" spans="1:9" x14ac:dyDescent="0.25">
      <c r="A48" s="163">
        <v>3223</v>
      </c>
      <c r="B48" s="164"/>
      <c r="C48" s="165"/>
      <c r="D48" s="147" t="s">
        <v>95</v>
      </c>
      <c r="E48" s="143">
        <v>40524.82</v>
      </c>
      <c r="F48" s="346">
        <v>50220</v>
      </c>
      <c r="G48" s="59">
        <v>36912.699999999997</v>
      </c>
      <c r="H48" s="244">
        <f t="shared" si="1"/>
        <v>91.086647639644042</v>
      </c>
      <c r="I48" s="244">
        <f t="shared" si="2"/>
        <v>73.501991238550374</v>
      </c>
    </row>
    <row r="49" spans="1:9" x14ac:dyDescent="0.25">
      <c r="A49" s="163">
        <v>3225</v>
      </c>
      <c r="B49" s="164"/>
      <c r="C49" s="165"/>
      <c r="D49" s="147" t="s">
        <v>75</v>
      </c>
      <c r="E49" s="143">
        <v>1165</v>
      </c>
      <c r="F49" s="346">
        <v>1800</v>
      </c>
      <c r="G49" s="59">
        <v>781.45</v>
      </c>
      <c r="H49" s="244">
        <f t="shared" si="1"/>
        <v>67.077253218884124</v>
      </c>
      <c r="I49" s="244">
        <f t="shared" si="2"/>
        <v>43.413888888888891</v>
      </c>
    </row>
    <row r="50" spans="1:9" x14ac:dyDescent="0.25">
      <c r="A50" s="163">
        <v>3227</v>
      </c>
      <c r="B50" s="164"/>
      <c r="C50" s="165"/>
      <c r="D50" s="147" t="s">
        <v>96</v>
      </c>
      <c r="E50" s="143">
        <v>486.2</v>
      </c>
      <c r="F50" s="346">
        <v>1546</v>
      </c>
      <c r="G50" s="59"/>
      <c r="H50" s="244">
        <f t="shared" si="1"/>
        <v>0</v>
      </c>
      <c r="I50" s="244">
        <f t="shared" si="2"/>
        <v>0</v>
      </c>
    </row>
    <row r="51" spans="1:9" x14ac:dyDescent="0.25">
      <c r="A51" s="160">
        <v>323</v>
      </c>
      <c r="B51" s="161"/>
      <c r="C51" s="162"/>
      <c r="D51" s="99" t="s">
        <v>155</v>
      </c>
      <c r="E51" s="99"/>
      <c r="F51" s="353"/>
      <c r="G51" s="313"/>
      <c r="H51" s="344"/>
      <c r="I51" s="344"/>
    </row>
    <row r="52" spans="1:9" x14ac:dyDescent="0.25">
      <c r="A52" s="163">
        <v>3231</v>
      </c>
      <c r="B52" s="164"/>
      <c r="C52" s="165"/>
      <c r="D52" s="147" t="s">
        <v>97</v>
      </c>
      <c r="E52" s="143">
        <v>1235.6099999999999</v>
      </c>
      <c r="F52" s="346">
        <v>2300</v>
      </c>
      <c r="G52" s="59">
        <v>1398.98</v>
      </c>
      <c r="H52" s="244">
        <f t="shared" si="1"/>
        <v>113.22180947062586</v>
      </c>
      <c r="I52" s="244">
        <f t="shared" si="2"/>
        <v>60.825217391304356</v>
      </c>
    </row>
    <row r="53" spans="1:9" x14ac:dyDescent="0.25">
      <c r="A53" s="163">
        <v>3233</v>
      </c>
      <c r="B53" s="164"/>
      <c r="C53" s="165"/>
      <c r="D53" s="147" t="s">
        <v>98</v>
      </c>
      <c r="E53" s="143">
        <v>0</v>
      </c>
      <c r="F53" s="346">
        <v>300</v>
      </c>
      <c r="G53" s="59"/>
      <c r="H53" s="244"/>
      <c r="I53" s="244">
        <f t="shared" si="2"/>
        <v>0</v>
      </c>
    </row>
    <row r="54" spans="1:9" x14ac:dyDescent="0.25">
      <c r="A54" s="163">
        <v>3234</v>
      </c>
      <c r="B54" s="164"/>
      <c r="C54" s="165"/>
      <c r="D54" s="147" t="s">
        <v>99</v>
      </c>
      <c r="E54" s="143">
        <v>7097.75</v>
      </c>
      <c r="F54" s="346">
        <v>11300</v>
      </c>
      <c r="G54" s="59">
        <v>8007.7</v>
      </c>
      <c r="H54" s="244">
        <f t="shared" si="1"/>
        <v>112.82025994153075</v>
      </c>
      <c r="I54" s="244">
        <f t="shared" si="2"/>
        <v>70.864601769911502</v>
      </c>
    </row>
    <row r="55" spans="1:9" x14ac:dyDescent="0.25">
      <c r="A55" s="163">
        <v>3236</v>
      </c>
      <c r="B55" s="164"/>
      <c r="C55" s="165"/>
      <c r="D55" s="147" t="s">
        <v>100</v>
      </c>
      <c r="E55" s="143">
        <v>359.61</v>
      </c>
      <c r="F55" s="346">
        <v>4700</v>
      </c>
      <c r="G55" s="59">
        <v>152.22</v>
      </c>
      <c r="H55" s="244">
        <f t="shared" si="1"/>
        <v>42.329189955785438</v>
      </c>
      <c r="I55" s="244">
        <f t="shared" si="2"/>
        <v>3.2387234042553192</v>
      </c>
    </row>
    <row r="56" spans="1:9" x14ac:dyDescent="0.25">
      <c r="A56" s="163">
        <v>3238</v>
      </c>
      <c r="B56" s="164"/>
      <c r="C56" s="165"/>
      <c r="D56" s="147" t="s">
        <v>101</v>
      </c>
      <c r="E56" s="143">
        <v>1596.03</v>
      </c>
      <c r="F56" s="346">
        <v>4500</v>
      </c>
      <c r="G56" s="59">
        <v>1938.07</v>
      </c>
      <c r="H56" s="244">
        <f t="shared" si="1"/>
        <v>121.43067486200134</v>
      </c>
      <c r="I56" s="244">
        <f t="shared" si="2"/>
        <v>43.068222222222218</v>
      </c>
    </row>
    <row r="57" spans="1:9" x14ac:dyDescent="0.25">
      <c r="A57" s="163">
        <v>3239</v>
      </c>
      <c r="B57" s="164"/>
      <c r="C57" s="165"/>
      <c r="D57" s="147" t="s">
        <v>102</v>
      </c>
      <c r="E57" s="143">
        <v>392.41</v>
      </c>
      <c r="F57" s="346">
        <v>400</v>
      </c>
      <c r="G57" s="59">
        <v>1221.83</v>
      </c>
      <c r="H57" s="244">
        <f t="shared" si="1"/>
        <v>311.36566346423382</v>
      </c>
      <c r="I57" s="244">
        <f t="shared" si="2"/>
        <v>305.45749999999998</v>
      </c>
    </row>
    <row r="58" spans="1:9" x14ac:dyDescent="0.25">
      <c r="A58" s="160">
        <v>329</v>
      </c>
      <c r="B58" s="161"/>
      <c r="C58" s="162"/>
      <c r="D58" s="99" t="s">
        <v>102</v>
      </c>
      <c r="E58" s="99"/>
      <c r="F58" s="353">
        <f>F59+F60+F61+F62+F63</f>
        <v>1945</v>
      </c>
      <c r="G58" s="313"/>
      <c r="H58" s="344"/>
      <c r="I58" s="344">
        <f t="shared" si="2"/>
        <v>0</v>
      </c>
    </row>
    <row r="59" spans="1:9" x14ac:dyDescent="0.25">
      <c r="A59" s="163">
        <v>3292</v>
      </c>
      <c r="B59" s="164"/>
      <c r="C59" s="165"/>
      <c r="D59" s="147" t="s">
        <v>103</v>
      </c>
      <c r="E59" s="143">
        <v>395.77</v>
      </c>
      <c r="F59" s="346">
        <v>1300</v>
      </c>
      <c r="G59" s="59">
        <v>824.99</v>
      </c>
      <c r="H59" s="244">
        <f t="shared" si="1"/>
        <v>208.45187861636811</v>
      </c>
      <c r="I59" s="244">
        <f t="shared" si="2"/>
        <v>63.46076923076923</v>
      </c>
    </row>
    <row r="60" spans="1:9" x14ac:dyDescent="0.25">
      <c r="A60" s="163">
        <v>3293</v>
      </c>
      <c r="B60" s="164"/>
      <c r="C60" s="165"/>
      <c r="D60" s="147" t="s">
        <v>104</v>
      </c>
      <c r="E60" s="143">
        <v>0</v>
      </c>
      <c r="F60" s="346">
        <v>0</v>
      </c>
      <c r="G60" s="59"/>
      <c r="H60" s="244"/>
      <c r="I60" s="244"/>
    </row>
    <row r="61" spans="1:9" x14ac:dyDescent="0.25">
      <c r="A61" s="163">
        <v>3294</v>
      </c>
      <c r="B61" s="164"/>
      <c r="C61" s="165"/>
      <c r="D61" s="147" t="s">
        <v>105</v>
      </c>
      <c r="E61" s="143">
        <v>125</v>
      </c>
      <c r="F61" s="346">
        <v>195</v>
      </c>
      <c r="G61" s="59">
        <v>140</v>
      </c>
      <c r="H61" s="244">
        <f t="shared" si="1"/>
        <v>112.00000000000001</v>
      </c>
      <c r="I61" s="244">
        <f t="shared" si="2"/>
        <v>71.794871794871796</v>
      </c>
    </row>
    <row r="62" spans="1:9" x14ac:dyDescent="0.25">
      <c r="A62" s="163">
        <v>3295</v>
      </c>
      <c r="B62" s="164"/>
      <c r="C62" s="165"/>
      <c r="D62" s="147" t="s">
        <v>106</v>
      </c>
      <c r="E62" s="143">
        <v>40</v>
      </c>
      <c r="F62" s="346">
        <v>100</v>
      </c>
      <c r="G62" s="59">
        <v>71.209999999999994</v>
      </c>
      <c r="H62" s="244">
        <f t="shared" si="1"/>
        <v>178.02499999999998</v>
      </c>
      <c r="I62" s="244">
        <f t="shared" si="2"/>
        <v>71.209999999999994</v>
      </c>
    </row>
    <row r="63" spans="1:9" x14ac:dyDescent="0.25">
      <c r="A63" s="163">
        <v>3299</v>
      </c>
      <c r="B63" s="164"/>
      <c r="C63" s="165"/>
      <c r="D63" s="147" t="s">
        <v>107</v>
      </c>
      <c r="E63" s="143"/>
      <c r="F63" s="346">
        <v>350</v>
      </c>
      <c r="G63" s="59"/>
      <c r="H63" s="244"/>
      <c r="I63" s="137">
        <f t="shared" si="2"/>
        <v>0</v>
      </c>
    </row>
    <row r="64" spans="1:9" ht="26.25" customHeight="1" x14ac:dyDescent="0.25">
      <c r="A64" s="126">
        <v>34</v>
      </c>
      <c r="B64" s="166"/>
      <c r="C64" s="167"/>
      <c r="D64" s="148"/>
      <c r="E64" s="142">
        <f>E66</f>
        <v>674.49</v>
      </c>
      <c r="F64" s="269">
        <f>F66</f>
        <v>1350</v>
      </c>
      <c r="G64" s="312">
        <v>0</v>
      </c>
      <c r="H64" s="330"/>
      <c r="I64" s="269"/>
    </row>
    <row r="65" spans="1:9" x14ac:dyDescent="0.25">
      <c r="A65" s="224">
        <v>343</v>
      </c>
      <c r="B65" s="225"/>
      <c r="C65" s="226"/>
      <c r="D65" s="99" t="s">
        <v>156</v>
      </c>
      <c r="E65" s="99"/>
      <c r="F65" s="268"/>
      <c r="G65" s="313"/>
      <c r="H65" s="344"/>
      <c r="I65" s="268"/>
    </row>
    <row r="66" spans="1:9" ht="25.5" x14ac:dyDescent="0.25">
      <c r="A66" s="163">
        <v>3431</v>
      </c>
      <c r="B66" s="164"/>
      <c r="C66" s="165"/>
      <c r="D66" s="147" t="s">
        <v>108</v>
      </c>
      <c r="E66" s="143">
        <v>674.49</v>
      </c>
      <c r="F66" s="346">
        <v>1350</v>
      </c>
      <c r="G66" s="59">
        <v>0</v>
      </c>
      <c r="H66" s="244"/>
      <c r="I66" s="137"/>
    </row>
    <row r="67" spans="1:9" x14ac:dyDescent="0.25">
      <c r="A67" s="126">
        <v>37</v>
      </c>
      <c r="B67" s="166"/>
      <c r="C67" s="167"/>
      <c r="D67" s="148"/>
      <c r="E67" s="142">
        <f>E69</f>
        <v>1207.77</v>
      </c>
      <c r="F67" s="269">
        <f>F69</f>
        <v>1500</v>
      </c>
      <c r="G67" s="312">
        <f>G69</f>
        <v>1322.07</v>
      </c>
      <c r="H67" s="330">
        <f>G67/E67*100</f>
        <v>109.46372239747633</v>
      </c>
      <c r="I67" s="269">
        <f>G67/F67*100</f>
        <v>88.137999999999991</v>
      </c>
    </row>
    <row r="68" spans="1:9" ht="34.5" customHeight="1" x14ac:dyDescent="0.25">
      <c r="A68" s="160">
        <v>372</v>
      </c>
      <c r="B68" s="161"/>
      <c r="C68" s="162"/>
      <c r="D68" s="99" t="s">
        <v>137</v>
      </c>
      <c r="E68" s="99"/>
      <c r="F68" s="268"/>
      <c r="G68" s="313"/>
      <c r="H68" s="344"/>
      <c r="I68" s="268"/>
    </row>
    <row r="69" spans="1:9" x14ac:dyDescent="0.25">
      <c r="A69" s="163">
        <v>3722</v>
      </c>
      <c r="B69" s="164"/>
      <c r="C69" s="165"/>
      <c r="D69" s="147" t="s">
        <v>109</v>
      </c>
      <c r="E69" s="143">
        <v>1207.77</v>
      </c>
      <c r="F69" s="346">
        <v>1500</v>
      </c>
      <c r="G69" s="59">
        <v>1322.07</v>
      </c>
      <c r="H69" s="244">
        <f>G69/E69*100</f>
        <v>109.46372239747633</v>
      </c>
      <c r="I69" s="137">
        <f>G69/F69*100</f>
        <v>88.137999999999991</v>
      </c>
    </row>
    <row r="70" spans="1:9" ht="25.5" x14ac:dyDescent="0.25">
      <c r="A70" s="209" t="s">
        <v>47</v>
      </c>
      <c r="B70" s="210"/>
      <c r="C70" s="211"/>
      <c r="D70" s="144" t="s">
        <v>48</v>
      </c>
      <c r="E70" s="138">
        <f>E74+E76+E77</f>
        <v>11243.48</v>
      </c>
      <c r="F70" s="270">
        <f>F72</f>
        <v>15091</v>
      </c>
      <c r="G70" s="270">
        <f>G72</f>
        <v>9878.92</v>
      </c>
      <c r="H70" s="282"/>
      <c r="I70" s="270"/>
    </row>
    <row r="71" spans="1:9" x14ac:dyDescent="0.25">
      <c r="A71" s="212" t="s">
        <v>44</v>
      </c>
      <c r="B71" s="213"/>
      <c r="C71" s="214"/>
      <c r="D71" s="146" t="s">
        <v>43</v>
      </c>
      <c r="E71" s="141"/>
      <c r="F71" s="271"/>
      <c r="G71" s="314"/>
      <c r="H71" s="334"/>
      <c r="I71" s="271"/>
    </row>
    <row r="72" spans="1:9" x14ac:dyDescent="0.25">
      <c r="A72" s="215">
        <v>32</v>
      </c>
      <c r="B72" s="216"/>
      <c r="C72" s="217"/>
      <c r="D72" s="148" t="s">
        <v>30</v>
      </c>
      <c r="E72" s="142">
        <f>E73+E75</f>
        <v>11243.48</v>
      </c>
      <c r="F72" s="269">
        <f>F74+F76+F77</f>
        <v>15091</v>
      </c>
      <c r="G72" s="312">
        <f>G74+G76</f>
        <v>9878.92</v>
      </c>
      <c r="H72" s="283">
        <f>G72/E72*100</f>
        <v>87.863544027294054</v>
      </c>
      <c r="I72" s="283">
        <f>G72/F72*100</f>
        <v>65.462328540189517</v>
      </c>
    </row>
    <row r="73" spans="1:9" x14ac:dyDescent="0.25">
      <c r="A73" s="168">
        <v>322</v>
      </c>
      <c r="B73" s="169"/>
      <c r="C73" s="170"/>
      <c r="D73" s="100" t="s">
        <v>152</v>
      </c>
      <c r="E73" s="100">
        <f>E74</f>
        <v>1811.48</v>
      </c>
      <c r="F73" s="273"/>
      <c r="G73" s="316"/>
      <c r="H73" s="325"/>
      <c r="I73" s="273"/>
    </row>
    <row r="74" spans="1:9" x14ac:dyDescent="0.25">
      <c r="A74" s="163">
        <v>3224</v>
      </c>
      <c r="B74" s="108"/>
      <c r="C74" s="109"/>
      <c r="D74" s="147" t="s">
        <v>74</v>
      </c>
      <c r="E74" s="143">
        <v>1811.48</v>
      </c>
      <c r="F74" s="346">
        <v>4200</v>
      </c>
      <c r="G74" s="59">
        <v>1950.32</v>
      </c>
      <c r="H74" s="244">
        <f>G74/E74*100</f>
        <v>107.66445116700156</v>
      </c>
      <c r="I74" s="244">
        <f>G74/F74*100</f>
        <v>46.436190476190475</v>
      </c>
    </row>
    <row r="75" spans="1:9" x14ac:dyDescent="0.25">
      <c r="A75" s="168">
        <v>323</v>
      </c>
      <c r="B75" s="169"/>
      <c r="C75" s="170"/>
      <c r="D75" s="100" t="s">
        <v>155</v>
      </c>
      <c r="E75" s="100">
        <f>E76+E77</f>
        <v>9432</v>
      </c>
      <c r="F75" s="273"/>
      <c r="G75" s="316"/>
      <c r="H75" s="325"/>
      <c r="I75" s="325"/>
    </row>
    <row r="76" spans="1:9" x14ac:dyDescent="0.25">
      <c r="A76" s="163">
        <v>3232</v>
      </c>
      <c r="B76" s="108"/>
      <c r="C76" s="109"/>
      <c r="D76" s="147" t="s">
        <v>76</v>
      </c>
      <c r="E76" s="143">
        <v>9432</v>
      </c>
      <c r="F76" s="346">
        <v>10891</v>
      </c>
      <c r="G76" s="59">
        <v>7928.6</v>
      </c>
      <c r="H76" s="244">
        <f t="shared" ref="H76" si="3">G76/E76*100</f>
        <v>84.06064461407972</v>
      </c>
      <c r="I76" s="244">
        <f>G76/F76*100</f>
        <v>72.799559269121289</v>
      </c>
    </row>
    <row r="77" spans="1:9" x14ac:dyDescent="0.25">
      <c r="A77" s="163">
        <v>3237</v>
      </c>
      <c r="B77" s="108"/>
      <c r="C77" s="109"/>
      <c r="D77" s="147" t="s">
        <v>110</v>
      </c>
      <c r="E77" s="143"/>
      <c r="F77" s="137"/>
      <c r="G77" s="59"/>
      <c r="H77" s="137"/>
      <c r="I77" s="137"/>
    </row>
    <row r="78" spans="1:9" x14ac:dyDescent="0.25">
      <c r="A78" s="209" t="s">
        <v>40</v>
      </c>
      <c r="B78" s="210"/>
      <c r="C78" s="211"/>
      <c r="D78" s="144" t="s">
        <v>49</v>
      </c>
      <c r="E78" s="254">
        <f>E87+E94+E118+E169+E174+E180+E177+E184+E90+E81+E99</f>
        <v>37843.99</v>
      </c>
      <c r="F78" s="270">
        <f>F87+F94+F118+F169+F174+F180+F177+F184+F90+F81</f>
        <v>167166.32999999999</v>
      </c>
      <c r="G78" s="314"/>
      <c r="H78" s="270"/>
      <c r="I78" s="270"/>
    </row>
    <row r="79" spans="1:9" x14ac:dyDescent="0.25">
      <c r="A79" s="209" t="s">
        <v>50</v>
      </c>
      <c r="B79" s="210"/>
      <c r="C79" s="211"/>
      <c r="D79" s="144" t="s">
        <v>51</v>
      </c>
      <c r="E79" s="138">
        <f>E82</f>
        <v>65.28</v>
      </c>
      <c r="F79" s="270"/>
      <c r="G79" s="314"/>
      <c r="H79" s="270"/>
      <c r="I79" s="270"/>
    </row>
    <row r="80" spans="1:9" x14ac:dyDescent="0.25">
      <c r="A80" s="221" t="s">
        <v>52</v>
      </c>
      <c r="B80" s="222"/>
      <c r="C80" s="223"/>
      <c r="D80" s="145" t="s">
        <v>18</v>
      </c>
      <c r="E80" s="139"/>
      <c r="F80" s="274"/>
      <c r="G80" s="59"/>
      <c r="H80" s="274"/>
      <c r="I80" s="274"/>
    </row>
    <row r="81" spans="1:9" x14ac:dyDescent="0.25">
      <c r="A81" s="215">
        <v>32</v>
      </c>
      <c r="B81" s="216"/>
      <c r="C81" s="217"/>
      <c r="D81" s="148" t="s">
        <v>30</v>
      </c>
      <c r="E81" s="142">
        <f>E82</f>
        <v>65.28</v>
      </c>
      <c r="F81" s="272">
        <f>F82</f>
        <v>333.33</v>
      </c>
      <c r="G81" s="312"/>
      <c r="H81" s="269"/>
      <c r="I81" s="269"/>
    </row>
    <row r="82" spans="1:9" x14ac:dyDescent="0.25">
      <c r="A82" s="163">
        <v>3299</v>
      </c>
      <c r="B82" s="164"/>
      <c r="C82" s="165"/>
      <c r="D82" s="147" t="s">
        <v>107</v>
      </c>
      <c r="E82" s="143">
        <v>65.28</v>
      </c>
      <c r="F82" s="346">
        <v>333.33</v>
      </c>
      <c r="G82" s="59"/>
      <c r="H82" s="137"/>
      <c r="I82" s="137"/>
    </row>
    <row r="83" spans="1:9" x14ac:dyDescent="0.25">
      <c r="A83" s="168">
        <v>323</v>
      </c>
      <c r="B83" s="171"/>
      <c r="C83" s="172"/>
      <c r="D83" s="100" t="s">
        <v>155</v>
      </c>
      <c r="E83" s="100"/>
      <c r="F83" s="273"/>
      <c r="G83" s="316"/>
      <c r="H83" s="273"/>
      <c r="I83" s="273"/>
    </row>
    <row r="84" spans="1:9" x14ac:dyDescent="0.25">
      <c r="A84" s="163">
        <v>3237</v>
      </c>
      <c r="B84" s="164"/>
      <c r="C84" s="165"/>
      <c r="D84" s="147" t="s">
        <v>140</v>
      </c>
      <c r="E84" s="143"/>
      <c r="F84" s="137"/>
      <c r="G84" s="59"/>
      <c r="H84" s="137"/>
      <c r="I84" s="137"/>
    </row>
    <row r="85" spans="1:9" x14ac:dyDescent="0.25">
      <c r="A85" s="209" t="s">
        <v>53</v>
      </c>
      <c r="B85" s="210"/>
      <c r="C85" s="211"/>
      <c r="D85" s="40" t="s">
        <v>54</v>
      </c>
      <c r="E85" s="40">
        <f>E89</f>
        <v>300</v>
      </c>
      <c r="F85" s="270">
        <f>F87</f>
        <v>312</v>
      </c>
      <c r="G85" s="314"/>
      <c r="H85" s="270"/>
      <c r="I85" s="270"/>
    </row>
    <row r="86" spans="1:9" x14ac:dyDescent="0.25">
      <c r="A86" s="221" t="s">
        <v>55</v>
      </c>
      <c r="B86" s="222"/>
      <c r="C86" s="223"/>
      <c r="D86" s="145" t="s">
        <v>18</v>
      </c>
      <c r="E86" s="139"/>
      <c r="F86" s="274"/>
      <c r="G86" s="59"/>
      <c r="H86" s="274"/>
      <c r="I86" s="274"/>
    </row>
    <row r="87" spans="1:9" x14ac:dyDescent="0.25">
      <c r="A87" s="215">
        <v>32</v>
      </c>
      <c r="B87" s="216"/>
      <c r="C87" s="217"/>
      <c r="D87" s="148" t="s">
        <v>30</v>
      </c>
      <c r="E87" s="142">
        <f>E89</f>
        <v>300</v>
      </c>
      <c r="F87" s="269">
        <f>F88</f>
        <v>312</v>
      </c>
      <c r="G87" s="312"/>
      <c r="H87" s="269"/>
      <c r="I87" s="269"/>
    </row>
    <row r="88" spans="1:9" ht="25.5" x14ac:dyDescent="0.25">
      <c r="A88" s="163">
        <v>3291</v>
      </c>
      <c r="B88" s="164"/>
      <c r="C88" s="165"/>
      <c r="D88" s="147" t="s">
        <v>111</v>
      </c>
      <c r="E88" s="143"/>
      <c r="F88" s="346">
        <v>312</v>
      </c>
      <c r="G88" s="59"/>
      <c r="H88" s="137"/>
      <c r="I88" s="137"/>
    </row>
    <row r="89" spans="1:9" x14ac:dyDescent="0.25">
      <c r="A89" s="163">
        <v>3231</v>
      </c>
      <c r="B89" s="164"/>
      <c r="C89" s="165"/>
      <c r="D89" s="147" t="s">
        <v>244</v>
      </c>
      <c r="E89" s="143">
        <v>300</v>
      </c>
      <c r="F89" s="137"/>
      <c r="G89" s="59"/>
      <c r="H89" s="137"/>
      <c r="I89" s="137"/>
    </row>
    <row r="90" spans="1:9" x14ac:dyDescent="0.25">
      <c r="A90" s="209" t="s">
        <v>176</v>
      </c>
      <c r="B90" s="210"/>
      <c r="C90" s="211"/>
      <c r="D90" s="144" t="s">
        <v>177</v>
      </c>
      <c r="E90" s="138"/>
      <c r="F90" s="270">
        <f>F92</f>
        <v>450</v>
      </c>
      <c r="G90" s="270">
        <f>G92</f>
        <v>450</v>
      </c>
      <c r="H90" s="270"/>
      <c r="I90" s="270">
        <f>G90/F90*100</f>
        <v>100</v>
      </c>
    </row>
    <row r="91" spans="1:9" x14ac:dyDescent="0.25">
      <c r="A91" s="126">
        <v>32</v>
      </c>
      <c r="B91" s="166"/>
      <c r="C91" s="167"/>
      <c r="D91" s="148" t="s">
        <v>30</v>
      </c>
      <c r="E91" s="142"/>
      <c r="F91" s="269">
        <f>F92</f>
        <v>450</v>
      </c>
      <c r="G91" s="312">
        <f>G92</f>
        <v>450</v>
      </c>
      <c r="H91" s="269"/>
      <c r="I91" s="269"/>
    </row>
    <row r="92" spans="1:9" x14ac:dyDescent="0.25">
      <c r="A92" s="163">
        <v>3299</v>
      </c>
      <c r="B92" s="164"/>
      <c r="C92" s="165"/>
      <c r="D92" s="147" t="s">
        <v>107</v>
      </c>
      <c r="E92" s="143"/>
      <c r="F92" s="346">
        <v>450</v>
      </c>
      <c r="G92" s="59">
        <v>450</v>
      </c>
      <c r="H92" s="293"/>
      <c r="I92" s="293"/>
    </row>
    <row r="93" spans="1:9" ht="25.5" x14ac:dyDescent="0.25">
      <c r="A93" s="209" t="s">
        <v>178</v>
      </c>
      <c r="B93" s="210"/>
      <c r="C93" s="211"/>
      <c r="D93" s="144" t="s">
        <v>179</v>
      </c>
      <c r="E93" s="138">
        <f>E95</f>
        <v>0</v>
      </c>
      <c r="F93" s="270">
        <f>F94</f>
        <v>1900</v>
      </c>
      <c r="G93" s="314"/>
      <c r="H93" s="270"/>
      <c r="I93" s="270"/>
    </row>
    <row r="94" spans="1:9" x14ac:dyDescent="0.25">
      <c r="A94" s="126">
        <v>32</v>
      </c>
      <c r="B94" s="166"/>
      <c r="C94" s="167"/>
      <c r="D94" s="148" t="s">
        <v>30</v>
      </c>
      <c r="E94" s="142">
        <f>E95</f>
        <v>0</v>
      </c>
      <c r="F94" s="269">
        <f>F95</f>
        <v>1900</v>
      </c>
      <c r="G94" s="269">
        <f>G95</f>
        <v>0</v>
      </c>
      <c r="H94" s="269"/>
      <c r="I94" s="269"/>
    </row>
    <row r="95" spans="1:9" x14ac:dyDescent="0.25">
      <c r="A95" s="163">
        <v>3299</v>
      </c>
      <c r="B95" s="164"/>
      <c r="C95" s="165"/>
      <c r="D95" s="147" t="s">
        <v>107</v>
      </c>
      <c r="E95" s="143"/>
      <c r="F95" s="346">
        <v>1900</v>
      </c>
      <c r="G95" s="59"/>
      <c r="H95" s="137"/>
      <c r="I95" s="137"/>
    </row>
    <row r="96" spans="1:9" ht="25.5" x14ac:dyDescent="0.25">
      <c r="A96" s="209" t="s">
        <v>56</v>
      </c>
      <c r="B96" s="210"/>
      <c r="C96" s="211"/>
      <c r="D96" s="144" t="s">
        <v>180</v>
      </c>
      <c r="E96" s="138">
        <f>E98</f>
        <v>0</v>
      </c>
      <c r="F96" s="270"/>
      <c r="G96" s="314"/>
      <c r="H96" s="270"/>
      <c r="I96" s="270"/>
    </row>
    <row r="97" spans="1:9" x14ac:dyDescent="0.25">
      <c r="A97" s="126">
        <v>32</v>
      </c>
      <c r="B97" s="166"/>
      <c r="C97" s="167"/>
      <c r="D97" s="148" t="s">
        <v>30</v>
      </c>
      <c r="E97" s="142">
        <f>E98</f>
        <v>0</v>
      </c>
      <c r="F97" s="269"/>
      <c r="G97" s="269"/>
      <c r="H97" s="269"/>
      <c r="I97" s="269"/>
    </row>
    <row r="98" spans="1:9" x14ac:dyDescent="0.25">
      <c r="A98" s="163">
        <v>3299</v>
      </c>
      <c r="B98" s="164"/>
      <c r="C98" s="165"/>
      <c r="D98" s="147" t="s">
        <v>107</v>
      </c>
      <c r="E98" s="143"/>
      <c r="F98" s="137"/>
      <c r="G98" s="59"/>
      <c r="H98" s="137"/>
      <c r="I98" s="137"/>
    </row>
    <row r="99" spans="1:9" ht="25.5" x14ac:dyDescent="0.25">
      <c r="A99" s="209" t="s">
        <v>284</v>
      </c>
      <c r="B99" s="210"/>
      <c r="C99" s="211"/>
      <c r="D99" s="40" t="s">
        <v>285</v>
      </c>
      <c r="E99" s="40">
        <f>E102+E103+E104+E106+E107+E108+E111+E112+E113+E115+E116+E117</f>
        <v>0</v>
      </c>
      <c r="F99" s="270"/>
      <c r="G99" s="317">
        <f>G101+G105</f>
        <v>337.67</v>
      </c>
      <c r="H99" s="270"/>
      <c r="I99" s="270"/>
    </row>
    <row r="100" spans="1:9" x14ac:dyDescent="0.25">
      <c r="A100" s="221" t="s">
        <v>55</v>
      </c>
      <c r="B100" s="222"/>
      <c r="C100" s="223"/>
      <c r="D100" s="145" t="s">
        <v>18</v>
      </c>
      <c r="E100" s="139"/>
      <c r="F100" s="274"/>
      <c r="G100" s="59"/>
      <c r="H100" s="274"/>
      <c r="I100" s="274"/>
    </row>
    <row r="101" spans="1:9" x14ac:dyDescent="0.25">
      <c r="A101" s="126">
        <v>31</v>
      </c>
      <c r="B101" s="166"/>
      <c r="C101" s="167"/>
      <c r="D101" s="148" t="s">
        <v>22</v>
      </c>
      <c r="E101" s="142">
        <f>E102+E103+E104</f>
        <v>0</v>
      </c>
      <c r="F101" s="269"/>
      <c r="G101" s="269">
        <f>G102+G104</f>
        <v>326.2</v>
      </c>
      <c r="H101" s="269"/>
      <c r="I101" s="269"/>
    </row>
    <row r="102" spans="1:9" x14ac:dyDescent="0.25">
      <c r="A102" s="163">
        <v>3111</v>
      </c>
      <c r="B102" s="164"/>
      <c r="C102" s="165"/>
      <c r="D102" s="147" t="s">
        <v>79</v>
      </c>
      <c r="E102" s="143"/>
      <c r="F102" s="137"/>
      <c r="G102" s="59">
        <v>280</v>
      </c>
      <c r="H102" s="137"/>
      <c r="I102" s="137"/>
    </row>
    <row r="103" spans="1:9" x14ac:dyDescent="0.25">
      <c r="A103" s="163">
        <v>3121</v>
      </c>
      <c r="B103" s="164"/>
      <c r="C103" s="165"/>
      <c r="D103" s="147" t="s">
        <v>209</v>
      </c>
      <c r="E103" s="143"/>
      <c r="F103" s="137"/>
      <c r="G103" s="59"/>
      <c r="H103" s="137"/>
      <c r="I103" s="137"/>
    </row>
    <row r="104" spans="1:9" x14ac:dyDescent="0.25">
      <c r="A104" s="163">
        <v>3132</v>
      </c>
      <c r="B104" s="164"/>
      <c r="C104" s="165"/>
      <c r="D104" s="147" t="s">
        <v>112</v>
      </c>
      <c r="E104" s="143"/>
      <c r="F104" s="137"/>
      <c r="G104" s="59">
        <v>46.2</v>
      </c>
      <c r="H104" s="137"/>
      <c r="I104" s="137"/>
    </row>
    <row r="105" spans="1:9" x14ac:dyDescent="0.25">
      <c r="A105" s="126">
        <v>32</v>
      </c>
      <c r="B105" s="166"/>
      <c r="C105" s="167"/>
      <c r="D105" s="148" t="s">
        <v>153</v>
      </c>
      <c r="E105" s="142">
        <f>E106+E107+E108</f>
        <v>0</v>
      </c>
      <c r="F105" s="269"/>
      <c r="G105" s="269">
        <f>G107</f>
        <v>11.47</v>
      </c>
      <c r="H105" s="269"/>
      <c r="I105" s="269"/>
    </row>
    <row r="106" spans="1:9" x14ac:dyDescent="0.25">
      <c r="A106" s="163">
        <v>3211</v>
      </c>
      <c r="B106" s="164"/>
      <c r="C106" s="165"/>
      <c r="D106" s="147" t="s">
        <v>92</v>
      </c>
      <c r="E106" s="143"/>
      <c r="F106" s="137"/>
      <c r="G106" s="59"/>
      <c r="H106" s="137"/>
      <c r="I106" s="137"/>
    </row>
    <row r="107" spans="1:9" x14ac:dyDescent="0.25">
      <c r="A107" s="163">
        <v>3212</v>
      </c>
      <c r="B107" s="164"/>
      <c r="C107" s="165"/>
      <c r="D107" s="147" t="s">
        <v>83</v>
      </c>
      <c r="E107" s="143"/>
      <c r="F107" s="137"/>
      <c r="G107" s="59">
        <v>11.47</v>
      </c>
      <c r="H107" s="137"/>
      <c r="I107" s="137"/>
    </row>
    <row r="108" spans="1:9" x14ac:dyDescent="0.25">
      <c r="A108" s="163">
        <v>3213</v>
      </c>
      <c r="B108" s="164"/>
      <c r="C108" s="165"/>
      <c r="D108" s="147" t="s">
        <v>252</v>
      </c>
      <c r="E108" s="147"/>
      <c r="F108" s="137"/>
      <c r="G108" s="59"/>
      <c r="H108" s="137"/>
      <c r="I108" s="137"/>
    </row>
    <row r="109" spans="1:9" x14ac:dyDescent="0.25">
      <c r="A109" s="221" t="s">
        <v>265</v>
      </c>
      <c r="B109" s="222"/>
      <c r="C109" s="223"/>
      <c r="D109" s="145" t="s">
        <v>57</v>
      </c>
      <c r="E109" s="139"/>
      <c r="F109" s="274"/>
      <c r="G109" s="59"/>
      <c r="H109" s="274"/>
      <c r="I109" s="274"/>
    </row>
    <row r="110" spans="1:9" x14ac:dyDescent="0.25">
      <c r="A110" s="126">
        <v>31</v>
      </c>
      <c r="B110" s="166"/>
      <c r="C110" s="167"/>
      <c r="D110" s="148" t="s">
        <v>22</v>
      </c>
      <c r="E110" s="142">
        <f>E111+E112+E113</f>
        <v>0</v>
      </c>
      <c r="F110" s="269"/>
      <c r="G110" s="312"/>
      <c r="H110" s="269"/>
      <c r="I110" s="269"/>
    </row>
    <row r="111" spans="1:9" x14ac:dyDescent="0.25">
      <c r="A111" s="163">
        <v>3111</v>
      </c>
      <c r="B111" s="164"/>
      <c r="C111" s="165"/>
      <c r="D111" s="147" t="s">
        <v>79</v>
      </c>
      <c r="E111" s="143"/>
      <c r="F111" s="137"/>
      <c r="G111" s="59"/>
      <c r="H111" s="137"/>
      <c r="I111" s="137"/>
    </row>
    <row r="112" spans="1:9" x14ac:dyDescent="0.25">
      <c r="A112" s="230">
        <v>3121</v>
      </c>
      <c r="B112" s="231"/>
      <c r="C112" s="232"/>
      <c r="D112" s="147" t="s">
        <v>81</v>
      </c>
      <c r="E112" s="143"/>
      <c r="F112" s="137"/>
      <c r="G112" s="59"/>
      <c r="H112" s="137"/>
      <c r="I112" s="137"/>
    </row>
    <row r="113" spans="1:9" x14ac:dyDescent="0.25">
      <c r="A113" s="163">
        <v>3132</v>
      </c>
      <c r="B113" s="164"/>
      <c r="C113" s="165"/>
      <c r="D113" s="147" t="s">
        <v>112</v>
      </c>
      <c r="E113" s="143"/>
      <c r="F113" s="137"/>
      <c r="G113" s="59"/>
      <c r="H113" s="137"/>
      <c r="I113" s="137"/>
    </row>
    <row r="114" spans="1:9" x14ac:dyDescent="0.25">
      <c r="A114" s="126">
        <v>32</v>
      </c>
      <c r="B114" s="166"/>
      <c r="C114" s="167"/>
      <c r="D114" s="148" t="s">
        <v>153</v>
      </c>
      <c r="E114" s="142">
        <f>E115+E116+E117</f>
        <v>0</v>
      </c>
      <c r="F114" s="269"/>
      <c r="G114" s="312"/>
      <c r="H114" s="269"/>
      <c r="I114" s="269"/>
    </row>
    <row r="115" spans="1:9" x14ac:dyDescent="0.25">
      <c r="A115" s="163">
        <v>3211</v>
      </c>
      <c r="B115" s="164"/>
      <c r="C115" s="165"/>
      <c r="D115" s="147" t="s">
        <v>92</v>
      </c>
      <c r="E115" s="143"/>
      <c r="F115" s="137"/>
      <c r="G115" s="59"/>
      <c r="H115" s="137"/>
      <c r="I115" s="137"/>
    </row>
    <row r="116" spans="1:9" x14ac:dyDescent="0.25">
      <c r="A116" s="163">
        <v>3212</v>
      </c>
      <c r="B116" s="164"/>
      <c r="C116" s="165"/>
      <c r="D116" s="147" t="s">
        <v>83</v>
      </c>
      <c r="E116" s="143"/>
      <c r="F116" s="137"/>
      <c r="G116" s="59"/>
      <c r="H116" s="137"/>
      <c r="I116" s="137"/>
    </row>
    <row r="117" spans="1:9" x14ac:dyDescent="0.25">
      <c r="A117" s="163">
        <v>3213</v>
      </c>
      <c r="B117" s="164"/>
      <c r="C117" s="165"/>
      <c r="D117" s="147" t="s">
        <v>252</v>
      </c>
      <c r="E117" s="147"/>
      <c r="F117" s="137"/>
      <c r="G117" s="59"/>
      <c r="H117" s="137"/>
      <c r="I117" s="137"/>
    </row>
    <row r="118" spans="1:9" x14ac:dyDescent="0.25">
      <c r="A118" s="209" t="s">
        <v>225</v>
      </c>
      <c r="B118" s="210"/>
      <c r="C118" s="211"/>
      <c r="D118" s="40" t="s">
        <v>226</v>
      </c>
      <c r="E118" s="40">
        <f>E121+E122+E123+E125+E126+E128+E132+E133+E134+E136+E137+E139</f>
        <v>34778.71</v>
      </c>
      <c r="F118" s="270">
        <f>F120+F124+F131+F135+F141+F145</f>
        <v>160640</v>
      </c>
      <c r="G118" s="270">
        <f>G120+G124+G131+G135+G141+G145</f>
        <v>45295.220000000008</v>
      </c>
      <c r="H118" s="282">
        <f>G118/E118*100</f>
        <v>130.23835559168242</v>
      </c>
      <c r="I118" s="282">
        <f>G118/F118*100</f>
        <v>28.196725597609568</v>
      </c>
    </row>
    <row r="119" spans="1:9" x14ac:dyDescent="0.25">
      <c r="A119" s="389" t="s">
        <v>283</v>
      </c>
      <c r="B119" s="390"/>
      <c r="C119" s="391"/>
      <c r="D119" s="145"/>
      <c r="E119" s="139"/>
      <c r="F119" s="274"/>
      <c r="G119" s="59"/>
      <c r="H119" s="274"/>
      <c r="I119" s="326"/>
    </row>
    <row r="120" spans="1:9" x14ac:dyDescent="0.25">
      <c r="A120" s="126">
        <v>31</v>
      </c>
      <c r="B120" s="166"/>
      <c r="C120" s="167"/>
      <c r="D120" s="148" t="s">
        <v>22</v>
      </c>
      <c r="E120" s="257">
        <f t="shared" ref="E120" si="4">E121+E122+E123</f>
        <v>8476.76</v>
      </c>
      <c r="F120" s="269">
        <f>F121+F122+F123</f>
        <v>39750</v>
      </c>
      <c r="G120" s="269">
        <f>G121+G122+G123</f>
        <v>4826.7800000000007</v>
      </c>
      <c r="H120" s="330">
        <f>G120/E120*100</f>
        <v>56.941331357735748</v>
      </c>
      <c r="I120" s="330">
        <f>G120/F120*100</f>
        <v>12.142842767295599</v>
      </c>
    </row>
    <row r="121" spans="1:9" x14ac:dyDescent="0.25">
      <c r="A121" s="163">
        <v>3111</v>
      </c>
      <c r="B121" s="164"/>
      <c r="C121" s="165"/>
      <c r="D121" s="147" t="s">
        <v>79</v>
      </c>
      <c r="E121" s="143">
        <v>6827.38</v>
      </c>
      <c r="F121" s="346">
        <v>32300</v>
      </c>
      <c r="G121" s="59">
        <v>3952.59</v>
      </c>
      <c r="H121" s="244">
        <f>G121/E121*100</f>
        <v>57.893218189115004</v>
      </c>
      <c r="I121" s="244">
        <f>G121/F121*100</f>
        <v>12.237120743034057</v>
      </c>
    </row>
    <row r="122" spans="1:9" x14ac:dyDescent="0.25">
      <c r="A122" s="163">
        <v>3121</v>
      </c>
      <c r="B122" s="164"/>
      <c r="C122" s="165"/>
      <c r="D122" s="147" t="s">
        <v>209</v>
      </c>
      <c r="E122" s="143">
        <v>494</v>
      </c>
      <c r="F122" s="346">
        <v>2110</v>
      </c>
      <c r="G122" s="59">
        <v>222</v>
      </c>
      <c r="H122" s="244">
        <f t="shared" ref="H122:H128" si="5">G122/E122*100</f>
        <v>44.939271255060731</v>
      </c>
      <c r="I122" s="244">
        <f t="shared" ref="I122:I147" si="6">G122/F122*100</f>
        <v>10.521327014218009</v>
      </c>
    </row>
    <row r="123" spans="1:9" x14ac:dyDescent="0.25">
      <c r="A123" s="163">
        <v>3132</v>
      </c>
      <c r="B123" s="164"/>
      <c r="C123" s="165"/>
      <c r="D123" s="147" t="s">
        <v>112</v>
      </c>
      <c r="E123" s="143">
        <v>1155.3800000000001</v>
      </c>
      <c r="F123" s="346">
        <v>5340</v>
      </c>
      <c r="G123" s="59">
        <v>652.19000000000005</v>
      </c>
      <c r="H123" s="244">
        <f t="shared" si="5"/>
        <v>56.448094999047925</v>
      </c>
      <c r="I123" s="244">
        <f t="shared" si="6"/>
        <v>12.213295880149813</v>
      </c>
    </row>
    <row r="124" spans="1:9" x14ac:dyDescent="0.25">
      <c r="A124" s="126">
        <v>32</v>
      </c>
      <c r="B124" s="166"/>
      <c r="C124" s="167"/>
      <c r="D124" s="148" t="s">
        <v>153</v>
      </c>
      <c r="E124" s="257">
        <f t="shared" ref="E124" si="7">E125+E126+E127+E128</f>
        <v>565.70000000000005</v>
      </c>
      <c r="F124" s="269">
        <f>F125+F126+F127+F128</f>
        <v>2040</v>
      </c>
      <c r="G124" s="269">
        <f>G125+G126+G127+G128</f>
        <v>200.98</v>
      </c>
      <c r="H124" s="330">
        <f t="shared" si="5"/>
        <v>35.527664840021203</v>
      </c>
      <c r="I124" s="330">
        <f t="shared" si="6"/>
        <v>9.8519607843137251</v>
      </c>
    </row>
    <row r="125" spans="1:9" x14ac:dyDescent="0.25">
      <c r="A125" s="163">
        <v>3211</v>
      </c>
      <c r="B125" s="164"/>
      <c r="C125" s="165"/>
      <c r="D125" s="147" t="s">
        <v>92</v>
      </c>
      <c r="E125" s="143">
        <v>62.4</v>
      </c>
      <c r="F125" s="346">
        <v>150</v>
      </c>
      <c r="G125" s="59">
        <v>13.32</v>
      </c>
      <c r="H125" s="244">
        <f t="shared" si="5"/>
        <v>21.346153846153847</v>
      </c>
      <c r="I125" s="244">
        <f t="shared" si="6"/>
        <v>8.8800000000000008</v>
      </c>
    </row>
    <row r="126" spans="1:9" x14ac:dyDescent="0.25">
      <c r="A126" s="163">
        <v>3236</v>
      </c>
      <c r="B126" s="164"/>
      <c r="C126" s="165"/>
      <c r="D126" s="147" t="s">
        <v>100</v>
      </c>
      <c r="E126" s="147"/>
      <c r="F126" s="346">
        <v>240</v>
      </c>
      <c r="G126" s="59"/>
      <c r="H126" s="244"/>
      <c r="I126" s="244">
        <f t="shared" si="6"/>
        <v>0</v>
      </c>
    </row>
    <row r="127" spans="1:9" x14ac:dyDescent="0.25">
      <c r="A127" s="163">
        <v>3213</v>
      </c>
      <c r="B127" s="164"/>
      <c r="C127" s="165"/>
      <c r="D127" s="152" t="s">
        <v>252</v>
      </c>
      <c r="E127" s="152"/>
      <c r="F127" s="346">
        <v>240</v>
      </c>
      <c r="G127" s="59"/>
      <c r="H127" s="244"/>
      <c r="I127" s="244">
        <f t="shared" si="6"/>
        <v>0</v>
      </c>
    </row>
    <row r="128" spans="1:9" x14ac:dyDescent="0.25">
      <c r="A128" s="163">
        <v>3212</v>
      </c>
      <c r="B128" s="164"/>
      <c r="C128" s="165"/>
      <c r="D128" s="147" t="s">
        <v>83</v>
      </c>
      <c r="E128" s="143">
        <v>503.3</v>
      </c>
      <c r="F128" s="346">
        <v>1410</v>
      </c>
      <c r="G128" s="59">
        <v>187.66</v>
      </c>
      <c r="H128" s="244">
        <f t="shared" si="5"/>
        <v>37.285912974369161</v>
      </c>
      <c r="I128" s="244">
        <f t="shared" si="6"/>
        <v>13.30921985815603</v>
      </c>
    </row>
    <row r="129" spans="1:9" x14ac:dyDescent="0.25">
      <c r="A129" s="389" t="s">
        <v>265</v>
      </c>
      <c r="B129" s="390"/>
      <c r="C129" s="391"/>
      <c r="D129" s="152"/>
      <c r="E129" s="152"/>
      <c r="F129" s="137"/>
      <c r="G129" s="59"/>
      <c r="H129" s="244"/>
      <c r="I129" s="244"/>
    </row>
    <row r="130" spans="1:9" x14ac:dyDescent="0.25">
      <c r="A130" s="221"/>
      <c r="B130" s="222"/>
      <c r="C130" s="223"/>
      <c r="D130" s="145" t="s">
        <v>57</v>
      </c>
      <c r="E130" s="139"/>
      <c r="F130" s="274"/>
      <c r="G130" s="59"/>
      <c r="H130" s="244"/>
      <c r="I130" s="244"/>
    </row>
    <row r="131" spans="1:9" x14ac:dyDescent="0.25">
      <c r="A131" s="126">
        <v>31</v>
      </c>
      <c r="B131" s="166"/>
      <c r="C131" s="167"/>
      <c r="D131" s="148" t="s">
        <v>22</v>
      </c>
      <c r="E131" s="257">
        <f t="shared" ref="E131" si="8">E132+E133+E134</f>
        <v>24623.68</v>
      </c>
      <c r="F131" s="269">
        <f>F132+F133+F134</f>
        <v>96140</v>
      </c>
      <c r="G131" s="269">
        <f>G132+G133+G134</f>
        <v>27351.58</v>
      </c>
      <c r="H131" s="330">
        <f>G131/E131*100</f>
        <v>111.07836034256455</v>
      </c>
      <c r="I131" s="330">
        <f t="shared" si="6"/>
        <v>28.449739962554609</v>
      </c>
    </row>
    <row r="132" spans="1:9" x14ac:dyDescent="0.25">
      <c r="A132" s="163">
        <v>3111</v>
      </c>
      <c r="B132" s="164"/>
      <c r="C132" s="165"/>
      <c r="D132" s="147" t="s">
        <v>79</v>
      </c>
      <c r="E132" s="143">
        <v>19929.330000000002</v>
      </c>
      <c r="F132" s="346">
        <v>78130</v>
      </c>
      <c r="G132" s="59">
        <v>22397.93</v>
      </c>
      <c r="H132" s="244">
        <f>G132/E132*100</f>
        <v>112.38676864701422</v>
      </c>
      <c r="I132" s="244">
        <f t="shared" si="6"/>
        <v>28.667515678996548</v>
      </c>
    </row>
    <row r="133" spans="1:9" x14ac:dyDescent="0.25">
      <c r="A133" s="163">
        <v>3121</v>
      </c>
      <c r="B133" s="164"/>
      <c r="C133" s="165"/>
      <c r="D133" s="147" t="s">
        <v>81</v>
      </c>
      <c r="E133" s="143">
        <v>1406</v>
      </c>
      <c r="F133" s="346">
        <v>5100</v>
      </c>
      <c r="G133" s="59">
        <v>1258</v>
      </c>
      <c r="H133" s="244">
        <f t="shared" ref="H133:H137" si="9">G133/E133*100</f>
        <v>89.473684210526315</v>
      </c>
      <c r="I133" s="244">
        <f t="shared" si="6"/>
        <v>24.666666666666668</v>
      </c>
    </row>
    <row r="134" spans="1:9" x14ac:dyDescent="0.25">
      <c r="A134" s="163">
        <v>3132</v>
      </c>
      <c r="B134" s="164"/>
      <c r="C134" s="165"/>
      <c r="D134" s="147" t="s">
        <v>112</v>
      </c>
      <c r="E134" s="143">
        <v>3288.35</v>
      </c>
      <c r="F134" s="346">
        <v>12910</v>
      </c>
      <c r="G134" s="59">
        <v>3695.65</v>
      </c>
      <c r="H134" s="244">
        <f t="shared" si="9"/>
        <v>112.38615110921893</v>
      </c>
      <c r="I134" s="244">
        <f t="shared" si="6"/>
        <v>28.626258714175059</v>
      </c>
    </row>
    <row r="135" spans="1:9" x14ac:dyDescent="0.25">
      <c r="A135" s="126">
        <v>32</v>
      </c>
      <c r="B135" s="166"/>
      <c r="C135" s="167"/>
      <c r="D135" s="148" t="s">
        <v>153</v>
      </c>
      <c r="E135" s="257">
        <f>E136+E137+E138+E139</f>
        <v>1112.57</v>
      </c>
      <c r="F135" s="269">
        <f>F136+F137+F138+F139</f>
        <v>4880</v>
      </c>
      <c r="G135" s="269">
        <f>G136+G137+G138+G139</f>
        <v>1139.1100000000001</v>
      </c>
      <c r="H135" s="330">
        <f t="shared" si="9"/>
        <v>102.38546788067269</v>
      </c>
      <c r="I135" s="330">
        <f t="shared" si="6"/>
        <v>23.342418032786888</v>
      </c>
    </row>
    <row r="136" spans="1:9" x14ac:dyDescent="0.25">
      <c r="A136" s="163">
        <v>3211</v>
      </c>
      <c r="B136" s="164"/>
      <c r="C136" s="165"/>
      <c r="D136" s="147" t="s">
        <v>92</v>
      </c>
      <c r="E136" s="143">
        <v>177.6</v>
      </c>
      <c r="F136" s="346">
        <v>340</v>
      </c>
      <c r="G136" s="59">
        <v>75.48</v>
      </c>
      <c r="H136" s="244">
        <f t="shared" si="9"/>
        <v>42.500000000000007</v>
      </c>
      <c r="I136" s="244">
        <f t="shared" si="6"/>
        <v>22.2</v>
      </c>
    </row>
    <row r="137" spans="1:9" x14ac:dyDescent="0.25">
      <c r="A137" s="163">
        <v>3212</v>
      </c>
      <c r="B137" s="164"/>
      <c r="C137" s="165"/>
      <c r="D137" s="147" t="s">
        <v>83</v>
      </c>
      <c r="E137" s="143">
        <v>934.97</v>
      </c>
      <c r="F137" s="346">
        <v>3400</v>
      </c>
      <c r="G137" s="59">
        <v>1063.6300000000001</v>
      </c>
      <c r="H137" s="244">
        <f t="shared" si="9"/>
        <v>113.76086933270587</v>
      </c>
      <c r="I137" s="244">
        <f t="shared" si="6"/>
        <v>31.283235294117652</v>
      </c>
    </row>
    <row r="138" spans="1:9" x14ac:dyDescent="0.25">
      <c r="A138" s="163">
        <v>3213</v>
      </c>
      <c r="B138" s="164"/>
      <c r="C138" s="165"/>
      <c r="D138" s="152" t="s">
        <v>252</v>
      </c>
      <c r="E138" s="152"/>
      <c r="F138" s="346">
        <v>570</v>
      </c>
      <c r="G138" s="59"/>
      <c r="H138" s="137"/>
      <c r="I138" s="244">
        <f t="shared" si="6"/>
        <v>0</v>
      </c>
    </row>
    <row r="139" spans="1:9" x14ac:dyDescent="0.25">
      <c r="A139" s="163">
        <v>3236</v>
      </c>
      <c r="B139" s="164"/>
      <c r="C139" s="165"/>
      <c r="D139" s="147" t="s">
        <v>100</v>
      </c>
      <c r="E139" s="147"/>
      <c r="F139" s="346">
        <v>570</v>
      </c>
      <c r="G139" s="59"/>
      <c r="H139" s="137"/>
      <c r="I139" s="244">
        <f t="shared" si="6"/>
        <v>0</v>
      </c>
    </row>
    <row r="140" spans="1:9" x14ac:dyDescent="0.25">
      <c r="A140" s="221" t="s">
        <v>55</v>
      </c>
      <c r="B140" s="222"/>
      <c r="C140" s="223"/>
      <c r="D140" s="145" t="s">
        <v>18</v>
      </c>
      <c r="E140" s="152"/>
      <c r="F140" s="137"/>
      <c r="G140" s="59"/>
      <c r="H140" s="137"/>
      <c r="I140" s="244"/>
    </row>
    <row r="141" spans="1:9" x14ac:dyDescent="0.25">
      <c r="A141" s="126">
        <v>31</v>
      </c>
      <c r="B141" s="166"/>
      <c r="C141" s="167"/>
      <c r="D141" s="151" t="s">
        <v>22</v>
      </c>
      <c r="E141" s="151"/>
      <c r="F141" s="269">
        <f>F142+F143+F144</f>
        <v>16970</v>
      </c>
      <c r="G141" s="269">
        <f>G142+G143+G144</f>
        <v>11305.900000000001</v>
      </c>
      <c r="H141" s="269"/>
      <c r="I141" s="330">
        <f t="shared" si="6"/>
        <v>66.622863877430774</v>
      </c>
    </row>
    <row r="142" spans="1:9" x14ac:dyDescent="0.25">
      <c r="A142" s="163">
        <v>3111</v>
      </c>
      <c r="B142" s="164"/>
      <c r="C142" s="165"/>
      <c r="D142" s="152" t="s">
        <v>79</v>
      </c>
      <c r="E142" s="152"/>
      <c r="F142" s="346">
        <v>13790</v>
      </c>
      <c r="G142" s="59">
        <v>9258.2900000000009</v>
      </c>
      <c r="H142" s="137"/>
      <c r="I142" s="244">
        <f t="shared" si="6"/>
        <v>67.137708484409004</v>
      </c>
    </row>
    <row r="143" spans="1:9" x14ac:dyDescent="0.25">
      <c r="A143" s="163">
        <v>3121</v>
      </c>
      <c r="B143" s="164"/>
      <c r="C143" s="165"/>
      <c r="D143" s="152" t="s">
        <v>81</v>
      </c>
      <c r="E143" s="152"/>
      <c r="F143" s="346">
        <v>900</v>
      </c>
      <c r="G143" s="59">
        <v>520</v>
      </c>
      <c r="H143" s="137"/>
      <c r="I143" s="244">
        <f t="shared" si="6"/>
        <v>57.777777777777771</v>
      </c>
    </row>
    <row r="144" spans="1:9" x14ac:dyDescent="0.25">
      <c r="A144" s="163">
        <v>3132</v>
      </c>
      <c r="B144" s="164"/>
      <c r="C144" s="165"/>
      <c r="D144" s="152" t="s">
        <v>112</v>
      </c>
      <c r="E144" s="152"/>
      <c r="F144" s="346">
        <v>2280</v>
      </c>
      <c r="G144" s="59">
        <v>1527.61</v>
      </c>
      <c r="H144" s="137"/>
      <c r="I144" s="244">
        <f t="shared" si="6"/>
        <v>67.000438596491222</v>
      </c>
    </row>
    <row r="145" spans="1:9" x14ac:dyDescent="0.25">
      <c r="A145" s="126">
        <v>32</v>
      </c>
      <c r="B145" s="166"/>
      <c r="C145" s="167"/>
      <c r="D145" s="151" t="s">
        <v>153</v>
      </c>
      <c r="E145" s="151"/>
      <c r="F145" s="269">
        <f>F146+F147+F148+F149</f>
        <v>860</v>
      </c>
      <c r="G145" s="269">
        <f>G146+G147+G148+G149</f>
        <v>470.87</v>
      </c>
      <c r="H145" s="269"/>
      <c r="I145" s="330">
        <f t="shared" si="6"/>
        <v>54.752325581395347</v>
      </c>
    </row>
    <row r="146" spans="1:9" x14ac:dyDescent="0.25">
      <c r="A146" s="163">
        <v>3211</v>
      </c>
      <c r="B146" s="164"/>
      <c r="C146" s="165"/>
      <c r="D146" s="152" t="s">
        <v>92</v>
      </c>
      <c r="E146" s="152"/>
      <c r="F146" s="346">
        <v>60</v>
      </c>
      <c r="G146" s="59">
        <v>31.2</v>
      </c>
      <c r="H146" s="137"/>
      <c r="I146" s="244">
        <f t="shared" si="6"/>
        <v>52</v>
      </c>
    </row>
    <row r="147" spans="1:9" x14ac:dyDescent="0.25">
      <c r="A147" s="163">
        <v>3212</v>
      </c>
      <c r="B147" s="164"/>
      <c r="C147" s="165"/>
      <c r="D147" s="152" t="s">
        <v>83</v>
      </c>
      <c r="E147" s="152"/>
      <c r="F147" s="346">
        <v>600</v>
      </c>
      <c r="G147" s="59">
        <v>439.67</v>
      </c>
      <c r="H147" s="137"/>
      <c r="I147" s="244">
        <f t="shared" si="6"/>
        <v>73.278333333333336</v>
      </c>
    </row>
    <row r="148" spans="1:9" x14ac:dyDescent="0.25">
      <c r="A148" s="163">
        <v>3213</v>
      </c>
      <c r="B148" s="164"/>
      <c r="C148" s="165"/>
      <c r="D148" s="152" t="s">
        <v>252</v>
      </c>
      <c r="E148" s="152"/>
      <c r="F148" s="346">
        <v>100</v>
      </c>
      <c r="G148" s="59"/>
      <c r="H148" s="137"/>
      <c r="I148" s="137"/>
    </row>
    <row r="149" spans="1:9" x14ac:dyDescent="0.25">
      <c r="A149" s="163">
        <v>3236</v>
      </c>
      <c r="B149" s="164"/>
      <c r="C149" s="165"/>
      <c r="D149" s="152" t="s">
        <v>100</v>
      </c>
      <c r="E149" s="152"/>
      <c r="F149" s="346">
        <v>100</v>
      </c>
      <c r="G149" s="59"/>
      <c r="H149" s="137"/>
      <c r="I149" s="137"/>
    </row>
    <row r="150" spans="1:9" x14ac:dyDescent="0.25">
      <c r="A150" s="209" t="s">
        <v>236</v>
      </c>
      <c r="B150" s="210"/>
      <c r="C150" s="211"/>
      <c r="D150" s="40" t="s">
        <v>235</v>
      </c>
      <c r="E150" s="40"/>
      <c r="F150" s="270"/>
      <c r="G150" s="314"/>
      <c r="H150" s="270"/>
      <c r="I150" s="270"/>
    </row>
    <row r="151" spans="1:9" x14ac:dyDescent="0.25">
      <c r="A151" s="221" t="s">
        <v>55</v>
      </c>
      <c r="B151" s="222"/>
      <c r="C151" s="223"/>
      <c r="D151" s="145" t="s">
        <v>18</v>
      </c>
      <c r="E151" s="139"/>
      <c r="F151" s="274"/>
      <c r="G151" s="59"/>
      <c r="H151" s="274"/>
      <c r="I151" s="274"/>
    </row>
    <row r="152" spans="1:9" x14ac:dyDescent="0.25">
      <c r="A152" s="126">
        <v>31</v>
      </c>
      <c r="B152" s="166"/>
      <c r="C152" s="167"/>
      <c r="D152" s="148" t="s">
        <v>22</v>
      </c>
      <c r="E152" s="142"/>
      <c r="F152" s="269"/>
      <c r="G152" s="269"/>
      <c r="H152" s="269"/>
      <c r="I152" s="269"/>
    </row>
    <row r="153" spans="1:9" x14ac:dyDescent="0.25">
      <c r="A153" s="163">
        <v>3111</v>
      </c>
      <c r="B153" s="164"/>
      <c r="C153" s="165"/>
      <c r="D153" s="147" t="s">
        <v>79</v>
      </c>
      <c r="E153" s="143"/>
      <c r="F153" s="137"/>
      <c r="G153" s="59"/>
      <c r="H153" s="137"/>
      <c r="I153" s="137"/>
    </row>
    <row r="154" spans="1:9" x14ac:dyDescent="0.25">
      <c r="A154" s="163">
        <v>3121</v>
      </c>
      <c r="B154" s="164"/>
      <c r="C154" s="165"/>
      <c r="D154" s="147" t="s">
        <v>209</v>
      </c>
      <c r="E154" s="143"/>
      <c r="F154" s="137"/>
      <c r="G154" s="59"/>
      <c r="H154" s="137"/>
      <c r="I154" s="137"/>
    </row>
    <row r="155" spans="1:9" x14ac:dyDescent="0.25">
      <c r="A155" s="163">
        <v>3132</v>
      </c>
      <c r="B155" s="164"/>
      <c r="C155" s="165"/>
      <c r="D155" s="147" t="s">
        <v>112</v>
      </c>
      <c r="E155" s="143"/>
      <c r="F155" s="137"/>
      <c r="G155" s="59"/>
      <c r="H155" s="137"/>
      <c r="I155" s="137"/>
    </row>
    <row r="156" spans="1:9" x14ac:dyDescent="0.25">
      <c r="A156" s="126">
        <v>32</v>
      </c>
      <c r="B156" s="166"/>
      <c r="C156" s="167"/>
      <c r="D156" s="148" t="s">
        <v>153</v>
      </c>
      <c r="E156" s="142"/>
      <c r="F156" s="269"/>
      <c r="G156" s="269"/>
      <c r="H156" s="269"/>
      <c r="I156" s="269"/>
    </row>
    <row r="157" spans="1:9" x14ac:dyDescent="0.25">
      <c r="A157" s="163">
        <v>3211</v>
      </c>
      <c r="B157" s="164"/>
      <c r="C157" s="165"/>
      <c r="D157" s="147" t="s">
        <v>92</v>
      </c>
      <c r="E157" s="143"/>
      <c r="F157" s="137"/>
      <c r="G157" s="59"/>
      <c r="H157" s="137"/>
      <c r="I157" s="137"/>
    </row>
    <row r="158" spans="1:9" x14ac:dyDescent="0.25">
      <c r="A158" s="163">
        <v>3212</v>
      </c>
      <c r="B158" s="164"/>
      <c r="C158" s="165"/>
      <c r="D158" s="147" t="s">
        <v>83</v>
      </c>
      <c r="E158" s="143"/>
      <c r="F158" s="137"/>
      <c r="G158" s="59"/>
      <c r="H158" s="137"/>
      <c r="I158" s="137"/>
    </row>
    <row r="159" spans="1:9" x14ac:dyDescent="0.25">
      <c r="A159" s="221" t="s">
        <v>265</v>
      </c>
      <c r="B159" s="222"/>
      <c r="C159" s="223"/>
      <c r="D159" s="145" t="s">
        <v>57</v>
      </c>
      <c r="E159" s="139"/>
      <c r="F159" s="274"/>
      <c r="G159" s="59"/>
      <c r="H159" s="274"/>
      <c r="I159" s="274"/>
    </row>
    <row r="160" spans="1:9" x14ac:dyDescent="0.25">
      <c r="A160" s="126">
        <v>31</v>
      </c>
      <c r="B160" s="166"/>
      <c r="C160" s="167"/>
      <c r="D160" s="148" t="s">
        <v>22</v>
      </c>
      <c r="E160" s="142"/>
      <c r="F160" s="269"/>
      <c r="G160" s="269"/>
      <c r="H160" s="269"/>
      <c r="I160" s="269"/>
    </row>
    <row r="161" spans="1:9" x14ac:dyDescent="0.25">
      <c r="A161" s="163">
        <v>3111</v>
      </c>
      <c r="B161" s="164"/>
      <c r="C161" s="165"/>
      <c r="D161" s="147" t="s">
        <v>79</v>
      </c>
      <c r="E161" s="143"/>
      <c r="F161" s="137"/>
      <c r="G161" s="59"/>
      <c r="H161" s="137"/>
      <c r="I161" s="137"/>
    </row>
    <row r="162" spans="1:9" x14ac:dyDescent="0.25">
      <c r="A162" s="163">
        <v>3121</v>
      </c>
      <c r="B162" s="164"/>
      <c r="C162" s="165"/>
      <c r="D162" s="147" t="s">
        <v>81</v>
      </c>
      <c r="E162" s="143"/>
      <c r="F162" s="137"/>
      <c r="G162" s="59"/>
      <c r="H162" s="137"/>
      <c r="I162" s="137"/>
    </row>
    <row r="163" spans="1:9" x14ac:dyDescent="0.25">
      <c r="A163" s="163">
        <v>3132</v>
      </c>
      <c r="B163" s="164"/>
      <c r="C163" s="165"/>
      <c r="D163" s="147" t="s">
        <v>112</v>
      </c>
      <c r="E163" s="143"/>
      <c r="F163" s="137"/>
      <c r="G163" s="59"/>
      <c r="H163" s="137"/>
      <c r="I163" s="137"/>
    </row>
    <row r="164" spans="1:9" x14ac:dyDescent="0.25">
      <c r="A164" s="126">
        <v>32</v>
      </c>
      <c r="B164" s="166"/>
      <c r="C164" s="167"/>
      <c r="D164" s="148" t="s">
        <v>153</v>
      </c>
      <c r="E164" s="142"/>
      <c r="F164" s="269"/>
      <c r="G164" s="269"/>
      <c r="H164" s="269"/>
      <c r="I164" s="269"/>
    </row>
    <row r="165" spans="1:9" x14ac:dyDescent="0.25">
      <c r="A165" s="163">
        <v>3211</v>
      </c>
      <c r="B165" s="164"/>
      <c r="C165" s="165"/>
      <c r="D165" s="147" t="s">
        <v>92</v>
      </c>
      <c r="E165" s="143"/>
      <c r="F165" s="137"/>
      <c r="G165" s="59"/>
      <c r="H165" s="137"/>
      <c r="I165" s="137"/>
    </row>
    <row r="166" spans="1:9" x14ac:dyDescent="0.25">
      <c r="A166" s="163">
        <v>3212</v>
      </c>
      <c r="B166" s="164"/>
      <c r="C166" s="165"/>
      <c r="D166" s="147" t="s">
        <v>83</v>
      </c>
      <c r="E166" s="143"/>
      <c r="F166" s="137"/>
      <c r="G166" s="59"/>
      <c r="H166" s="137"/>
      <c r="I166" s="137"/>
    </row>
    <row r="167" spans="1:9" x14ac:dyDescent="0.25">
      <c r="A167" s="209" t="s">
        <v>116</v>
      </c>
      <c r="B167" s="210"/>
      <c r="C167" s="211"/>
      <c r="D167" s="40" t="s">
        <v>117</v>
      </c>
      <c r="E167" s="40">
        <f>E170</f>
        <v>0</v>
      </c>
      <c r="F167" s="270">
        <f>F169</f>
        <v>531</v>
      </c>
      <c r="G167" s="314"/>
      <c r="H167" s="270"/>
      <c r="I167" s="270"/>
    </row>
    <row r="168" spans="1:9" x14ac:dyDescent="0.25">
      <c r="A168" s="221" t="s">
        <v>55</v>
      </c>
      <c r="B168" s="222"/>
      <c r="C168" s="223"/>
      <c r="D168" s="145" t="s">
        <v>18</v>
      </c>
      <c r="E168" s="139"/>
      <c r="F168" s="274"/>
      <c r="G168" s="59"/>
      <c r="H168" s="274"/>
      <c r="I168" s="274"/>
    </row>
    <row r="169" spans="1:9" x14ac:dyDescent="0.25">
      <c r="A169" s="126">
        <v>32</v>
      </c>
      <c r="B169" s="166"/>
      <c r="C169" s="167"/>
      <c r="D169" s="148" t="s">
        <v>30</v>
      </c>
      <c r="E169" s="142">
        <f>E170</f>
        <v>0</v>
      </c>
      <c r="F169" s="269">
        <f>F170</f>
        <v>531</v>
      </c>
      <c r="G169" s="269">
        <f>G170</f>
        <v>0</v>
      </c>
      <c r="H169" s="269"/>
      <c r="I169" s="269"/>
    </row>
    <row r="170" spans="1:9" x14ac:dyDescent="0.25">
      <c r="A170" s="163">
        <v>3237</v>
      </c>
      <c r="B170" s="164"/>
      <c r="C170" s="165"/>
      <c r="D170" s="147" t="s">
        <v>110</v>
      </c>
      <c r="E170" s="143"/>
      <c r="F170" s="346">
        <v>531</v>
      </c>
      <c r="G170" s="59"/>
      <c r="H170" s="137"/>
      <c r="I170" s="137"/>
    </row>
    <row r="171" spans="1:9" x14ac:dyDescent="0.25">
      <c r="A171" s="95" t="s">
        <v>159</v>
      </c>
      <c r="B171" s="96"/>
      <c r="C171" s="97"/>
      <c r="D171" s="144" t="s">
        <v>160</v>
      </c>
      <c r="E171" s="138">
        <f>E178</f>
        <v>0</v>
      </c>
      <c r="F171" s="270">
        <f>F174+F177</f>
        <v>1000</v>
      </c>
      <c r="G171" s="314"/>
      <c r="H171" s="282"/>
      <c r="I171" s="270"/>
    </row>
    <row r="172" spans="1:9" x14ac:dyDescent="0.25">
      <c r="A172" s="209" t="s">
        <v>253</v>
      </c>
      <c r="B172" s="210"/>
      <c r="C172" s="211"/>
      <c r="D172" s="144" t="s">
        <v>161</v>
      </c>
      <c r="E172" s="138"/>
      <c r="F172" s="270"/>
      <c r="G172" s="314"/>
      <c r="H172" s="282"/>
      <c r="I172" s="270"/>
    </row>
    <row r="173" spans="1:9" x14ac:dyDescent="0.25">
      <c r="A173" s="221" t="s">
        <v>55</v>
      </c>
      <c r="B173" s="222"/>
      <c r="C173" s="223"/>
      <c r="D173" s="145" t="s">
        <v>18</v>
      </c>
      <c r="E173" s="139"/>
      <c r="F173" s="274"/>
      <c r="G173" s="59"/>
      <c r="H173" s="326"/>
      <c r="I173" s="274"/>
    </row>
    <row r="174" spans="1:9" ht="25.5" customHeight="1" x14ac:dyDescent="0.25">
      <c r="A174" s="173">
        <v>42</v>
      </c>
      <c r="B174" s="174"/>
      <c r="C174" s="175"/>
      <c r="D174" s="39" t="s">
        <v>198</v>
      </c>
      <c r="E174" s="39"/>
      <c r="F174" s="272">
        <f>F175</f>
        <v>500</v>
      </c>
      <c r="G174" s="272">
        <f>G175</f>
        <v>0</v>
      </c>
      <c r="H174" s="283"/>
      <c r="I174" s="272"/>
    </row>
    <row r="175" spans="1:9" x14ac:dyDescent="0.25">
      <c r="A175" s="298">
        <v>4223</v>
      </c>
      <c r="B175" s="299"/>
      <c r="C175" s="300"/>
      <c r="D175" s="293" t="s">
        <v>89</v>
      </c>
      <c r="E175" s="143"/>
      <c r="F175" s="346">
        <v>500</v>
      </c>
      <c r="G175" s="59"/>
      <c r="H175" s="327"/>
      <c r="I175" s="293"/>
    </row>
    <row r="176" spans="1:9" ht="25.5" x14ac:dyDescent="0.25">
      <c r="A176" s="163">
        <v>4227</v>
      </c>
      <c r="B176" s="164"/>
      <c r="C176" s="165"/>
      <c r="D176" s="147" t="s">
        <v>163</v>
      </c>
      <c r="E176" s="143"/>
      <c r="F176" s="137"/>
      <c r="G176" s="59"/>
      <c r="H176" s="244"/>
      <c r="I176" s="137"/>
    </row>
    <row r="177" spans="1:9" ht="27" customHeight="1" x14ac:dyDescent="0.25">
      <c r="A177" s="176">
        <v>45</v>
      </c>
      <c r="B177" s="177"/>
      <c r="C177" s="178"/>
      <c r="D177" s="77" t="s">
        <v>241</v>
      </c>
      <c r="E177" s="150">
        <f>E178</f>
        <v>0</v>
      </c>
      <c r="F177" s="275">
        <f>F178</f>
        <v>500</v>
      </c>
      <c r="G177" s="275">
        <f>G178</f>
        <v>0</v>
      </c>
      <c r="H177" s="328"/>
      <c r="I177" s="275"/>
    </row>
    <row r="178" spans="1:9" x14ac:dyDescent="0.25">
      <c r="A178" s="235">
        <v>4511</v>
      </c>
      <c r="B178" s="236"/>
      <c r="C178" s="237"/>
      <c r="D178" s="238" t="s">
        <v>191</v>
      </c>
      <c r="E178" s="239"/>
      <c r="F178" s="352">
        <v>500</v>
      </c>
      <c r="G178" s="59"/>
      <c r="H178" s="329"/>
      <c r="I178" s="294"/>
    </row>
    <row r="179" spans="1:9" x14ac:dyDescent="0.25">
      <c r="A179" s="383" t="s">
        <v>254</v>
      </c>
      <c r="B179" s="384"/>
      <c r="C179" s="385"/>
      <c r="D179" s="144" t="s">
        <v>200</v>
      </c>
      <c r="E179" s="138">
        <f>E181</f>
        <v>1500</v>
      </c>
      <c r="F179" s="270">
        <f>F180</f>
        <v>1500</v>
      </c>
      <c r="G179" s="270">
        <f>G180</f>
        <v>1500</v>
      </c>
      <c r="H179" s="282">
        <f>G179/E179*100</f>
        <v>100</v>
      </c>
      <c r="I179" s="270">
        <f>G179/F179*100</f>
        <v>100</v>
      </c>
    </row>
    <row r="180" spans="1:9" ht="25.5" customHeight="1" x14ac:dyDescent="0.25">
      <c r="A180" s="173">
        <v>42</v>
      </c>
      <c r="B180" s="174"/>
      <c r="C180" s="175"/>
      <c r="D180" s="148" t="s">
        <v>199</v>
      </c>
      <c r="E180" s="142">
        <f>E181</f>
        <v>1500</v>
      </c>
      <c r="F180" s="269">
        <f>F181</f>
        <v>1500</v>
      </c>
      <c r="G180" s="269">
        <f>G181</f>
        <v>1500</v>
      </c>
      <c r="H180" s="330"/>
      <c r="I180" s="269"/>
    </row>
    <row r="181" spans="1:9" ht="29.25" customHeight="1" x14ac:dyDescent="0.25">
      <c r="A181" s="163">
        <v>4241</v>
      </c>
      <c r="B181" s="164"/>
      <c r="C181" s="165"/>
      <c r="D181" s="147" t="s">
        <v>87</v>
      </c>
      <c r="E181" s="143">
        <v>1500</v>
      </c>
      <c r="F181" s="346">
        <v>1500</v>
      </c>
      <c r="G181" s="59">
        <v>1500</v>
      </c>
      <c r="H181" s="244">
        <f>G181/E181*100</f>
        <v>100</v>
      </c>
      <c r="I181" s="137">
        <f>G181/F181*100</f>
        <v>100</v>
      </c>
    </row>
    <row r="182" spans="1:9" ht="25.5" x14ac:dyDescent="0.25">
      <c r="A182" s="107" t="s">
        <v>183</v>
      </c>
      <c r="B182" s="108"/>
      <c r="C182" s="109"/>
      <c r="D182" s="149" t="s">
        <v>48</v>
      </c>
      <c r="E182" s="140"/>
      <c r="F182" s="349">
        <v>0</v>
      </c>
      <c r="G182" s="59"/>
      <c r="H182" s="331"/>
      <c r="I182" s="250"/>
    </row>
    <row r="183" spans="1:9" ht="25.5" x14ac:dyDescent="0.25">
      <c r="A183" s="209" t="s">
        <v>59</v>
      </c>
      <c r="B183" s="210"/>
      <c r="C183" s="211"/>
      <c r="D183" s="144" t="s">
        <v>48</v>
      </c>
      <c r="E183" s="138">
        <f>E185</f>
        <v>1200</v>
      </c>
      <c r="F183" s="270">
        <f>F184</f>
        <v>500</v>
      </c>
      <c r="G183" s="314"/>
      <c r="H183" s="282"/>
      <c r="I183" s="270"/>
    </row>
    <row r="184" spans="1:9" x14ac:dyDescent="0.25">
      <c r="A184" s="173">
        <v>32</v>
      </c>
      <c r="B184" s="174"/>
      <c r="C184" s="175"/>
      <c r="D184" s="39" t="s">
        <v>30</v>
      </c>
      <c r="E184" s="39">
        <f>E185</f>
        <v>1200</v>
      </c>
      <c r="F184" s="272">
        <f>F185</f>
        <v>500</v>
      </c>
      <c r="G184" s="272">
        <f>G185</f>
        <v>0</v>
      </c>
      <c r="H184" s="283"/>
      <c r="I184" s="272"/>
    </row>
    <row r="185" spans="1:9" x14ac:dyDescent="0.25">
      <c r="A185" s="163">
        <v>3232</v>
      </c>
      <c r="B185" s="108"/>
      <c r="C185" s="109"/>
      <c r="D185" s="147" t="s">
        <v>76</v>
      </c>
      <c r="E185" s="147">
        <v>1200</v>
      </c>
      <c r="F185" s="346">
        <v>500</v>
      </c>
      <c r="G185" s="59"/>
      <c r="H185" s="327"/>
      <c r="I185" s="293"/>
    </row>
    <row r="186" spans="1:9" ht="25.5" x14ac:dyDescent="0.25">
      <c r="A186" s="218" t="s">
        <v>40</v>
      </c>
      <c r="B186" s="219"/>
      <c r="C186" s="220"/>
      <c r="D186" s="149" t="s">
        <v>58</v>
      </c>
      <c r="E186" s="140"/>
      <c r="F186" s="308">
        <f>F187+F272+F297+F304+F322+F326+F370+F400+F404+F411+F416+F407</f>
        <v>2921343</v>
      </c>
      <c r="G186" s="59"/>
      <c r="H186" s="310"/>
      <c r="I186" s="308"/>
    </row>
    <row r="187" spans="1:9" x14ac:dyDescent="0.25">
      <c r="A187" s="209" t="s">
        <v>59</v>
      </c>
      <c r="B187" s="210"/>
      <c r="C187" s="211"/>
      <c r="D187" s="144" t="s">
        <v>19</v>
      </c>
      <c r="E187" s="242">
        <f>E191+E192+E193+E195+E196+E197+E198+E199+E200+E202+E203+E204+E206+E207+E208+E211+E214+E216+E217+E219+E224+E225+E227+E228+E229+E230+E232+E233+E246+E221+E247+E258+E210+E226+E231</f>
        <v>24169.120000000003</v>
      </c>
      <c r="F187" s="276">
        <f>F189+F215+F218+F220+F223+F235+F248+F256+F259+F266+F269</f>
        <v>34360</v>
      </c>
      <c r="G187" s="276">
        <f>G189+G215+G218+G220+G223+G235+G248+G256+G259+G266+G269+G254</f>
        <v>21814.46</v>
      </c>
      <c r="H187" s="282">
        <f>G187/E187*100</f>
        <v>90.257568335131751</v>
      </c>
      <c r="I187" s="276">
        <f>G187/F187*100</f>
        <v>63.487951105937135</v>
      </c>
    </row>
    <row r="188" spans="1:9" x14ac:dyDescent="0.25">
      <c r="A188" s="221" t="s">
        <v>60</v>
      </c>
      <c r="B188" s="222"/>
      <c r="C188" s="223"/>
      <c r="D188" s="145" t="s">
        <v>61</v>
      </c>
      <c r="E188" s="139"/>
      <c r="F188" s="274"/>
      <c r="G188" s="59"/>
      <c r="H188" s="326"/>
      <c r="I188" s="274"/>
    </row>
    <row r="189" spans="1:9" x14ac:dyDescent="0.25">
      <c r="A189" s="126">
        <v>32</v>
      </c>
      <c r="B189" s="166"/>
      <c r="C189" s="167"/>
      <c r="D189" s="148" t="s">
        <v>30</v>
      </c>
      <c r="E189" s="142">
        <f>E190+E194+E201+E209</f>
        <v>8601.130000000001</v>
      </c>
      <c r="F189" s="277">
        <f>F191+F192+F193+F195+F196+F197+F198+F199+F200+F202+F203+F204+F205+F206+F207+F208+F211+F212+F214</f>
        <v>13900</v>
      </c>
      <c r="G189" s="277">
        <f>G191+G192+G193+G195+G196+G197+G198+G199+G200+G202+G203+G204+G205+G206+G207+G208+G211+G212+G214</f>
        <v>5054.25</v>
      </c>
      <c r="H189" s="332">
        <f>G189/E189*100</f>
        <v>58.7626277012439</v>
      </c>
      <c r="I189" s="277">
        <f>G189/F189*100</f>
        <v>36.361510791366911</v>
      </c>
    </row>
    <row r="190" spans="1:9" x14ac:dyDescent="0.25">
      <c r="A190" s="168">
        <v>321</v>
      </c>
      <c r="B190" s="171"/>
      <c r="C190" s="172"/>
      <c r="D190" s="100" t="s">
        <v>153</v>
      </c>
      <c r="E190" s="100">
        <f>E191+E192+E193</f>
        <v>969.64</v>
      </c>
      <c r="F190" s="273">
        <f>F191+F192+F193</f>
        <v>1270</v>
      </c>
      <c r="G190" s="273">
        <f>G191+G192+G193</f>
        <v>94</v>
      </c>
      <c r="H190" s="325">
        <f>G190/E190*100</f>
        <v>9.6943195412730496</v>
      </c>
      <c r="I190" s="325">
        <f>G190/F190*100</f>
        <v>7.4015748031496065</v>
      </c>
    </row>
    <row r="191" spans="1:9" x14ac:dyDescent="0.25">
      <c r="A191" s="163">
        <v>3211</v>
      </c>
      <c r="B191" s="164"/>
      <c r="C191" s="165"/>
      <c r="D191" s="147" t="s">
        <v>92</v>
      </c>
      <c r="E191" s="143">
        <v>556.01</v>
      </c>
      <c r="F191" s="346">
        <v>800</v>
      </c>
      <c r="G191" s="59">
        <v>94</v>
      </c>
      <c r="H191" s="244">
        <f>G191/E191*100</f>
        <v>16.906170752324599</v>
      </c>
      <c r="I191" s="244">
        <f>H191/F191*100</f>
        <v>2.1132713440405748</v>
      </c>
    </row>
    <row r="192" spans="1:9" x14ac:dyDescent="0.25">
      <c r="A192" s="163">
        <v>3213</v>
      </c>
      <c r="B192" s="164"/>
      <c r="C192" s="165"/>
      <c r="D192" s="147" t="s">
        <v>93</v>
      </c>
      <c r="E192" s="143">
        <v>357.13</v>
      </c>
      <c r="F192" s="346">
        <v>370</v>
      </c>
      <c r="G192" s="59"/>
      <c r="H192" s="244"/>
      <c r="I192" s="244"/>
    </row>
    <row r="193" spans="1:9" x14ac:dyDescent="0.25">
      <c r="A193" s="163">
        <v>3214</v>
      </c>
      <c r="B193" s="164"/>
      <c r="C193" s="165"/>
      <c r="D193" s="147" t="s">
        <v>164</v>
      </c>
      <c r="E193" s="143">
        <v>56.5</v>
      </c>
      <c r="F193" s="346">
        <v>100</v>
      </c>
      <c r="G193" s="59"/>
      <c r="H193" s="244"/>
      <c r="I193" s="244"/>
    </row>
    <row r="194" spans="1:9" x14ac:dyDescent="0.25">
      <c r="A194" s="168">
        <v>322</v>
      </c>
      <c r="B194" s="171"/>
      <c r="C194" s="172"/>
      <c r="D194" s="100" t="s">
        <v>154</v>
      </c>
      <c r="E194" s="100">
        <f>E195+E196+E197+E198+E199+E200</f>
        <v>2572.42</v>
      </c>
      <c r="F194" s="273">
        <f>F195+F196+F197+F198+F199+F200</f>
        <v>5430</v>
      </c>
      <c r="G194" s="273">
        <f>G195+G196+G197+G198+G199+G200</f>
        <v>1155.98</v>
      </c>
      <c r="H194" s="325">
        <f t="shared" ref="H194:H208" si="10">G194/E194*100</f>
        <v>44.93745189354771</v>
      </c>
      <c r="I194" s="325">
        <f>G194/F194*100</f>
        <v>21.288766114180479</v>
      </c>
    </row>
    <row r="195" spans="1:9" x14ac:dyDescent="0.25">
      <c r="A195" s="163">
        <v>3221</v>
      </c>
      <c r="B195" s="164"/>
      <c r="C195" s="165"/>
      <c r="D195" s="147" t="s">
        <v>73</v>
      </c>
      <c r="E195" s="143">
        <v>289.08999999999997</v>
      </c>
      <c r="F195" s="346">
        <v>600</v>
      </c>
      <c r="G195" s="59">
        <v>60.05</v>
      </c>
      <c r="H195" s="244">
        <f t="shared" si="10"/>
        <v>20.772077899616036</v>
      </c>
      <c r="I195" s="244">
        <f>G195/F195*100</f>
        <v>10.008333333333333</v>
      </c>
    </row>
    <row r="196" spans="1:9" x14ac:dyDescent="0.25">
      <c r="A196" s="179">
        <v>3222</v>
      </c>
      <c r="C196" s="180"/>
      <c r="D196" s="41" t="s">
        <v>72</v>
      </c>
      <c r="E196" s="41">
        <v>18.600000000000001</v>
      </c>
      <c r="F196" s="351">
        <v>50</v>
      </c>
      <c r="G196" s="59"/>
      <c r="H196" s="244"/>
      <c r="I196" s="244">
        <f t="shared" ref="I196:I208" si="11">G196/F196*100</f>
        <v>0</v>
      </c>
    </row>
    <row r="197" spans="1:9" x14ac:dyDescent="0.25">
      <c r="A197" s="163">
        <v>3223</v>
      </c>
      <c r="B197" s="164"/>
      <c r="C197" s="165"/>
      <c r="D197" s="147" t="s">
        <v>95</v>
      </c>
      <c r="E197" s="143">
        <v>879.16</v>
      </c>
      <c r="F197" s="346">
        <v>3100</v>
      </c>
      <c r="G197" s="59">
        <v>990.43</v>
      </c>
      <c r="H197" s="244">
        <f t="shared" si="10"/>
        <v>112.65639929023159</v>
      </c>
      <c r="I197" s="244">
        <f t="shared" si="11"/>
        <v>31.949354838709677</v>
      </c>
    </row>
    <row r="198" spans="1:9" x14ac:dyDescent="0.25">
      <c r="A198" s="163">
        <v>3224</v>
      </c>
      <c r="B198" s="164"/>
      <c r="C198" s="165"/>
      <c r="D198" s="147" t="s">
        <v>74</v>
      </c>
      <c r="E198" s="143">
        <v>39.75</v>
      </c>
      <c r="F198" s="346">
        <v>500</v>
      </c>
      <c r="G198" s="59"/>
      <c r="H198" s="244"/>
      <c r="I198" s="244">
        <f t="shared" si="11"/>
        <v>0</v>
      </c>
    </row>
    <row r="199" spans="1:9" x14ac:dyDescent="0.25">
      <c r="A199" s="163">
        <v>3225</v>
      </c>
      <c r="B199" s="164"/>
      <c r="C199" s="165"/>
      <c r="D199" s="147" t="s">
        <v>75</v>
      </c>
      <c r="E199" s="143">
        <v>1322.45</v>
      </c>
      <c r="F199" s="346">
        <v>1000</v>
      </c>
      <c r="G199" s="59">
        <v>105.5</v>
      </c>
      <c r="H199" s="244">
        <f t="shared" si="10"/>
        <v>7.9776173012212181</v>
      </c>
      <c r="I199" s="244">
        <f t="shared" si="11"/>
        <v>10.549999999999999</v>
      </c>
    </row>
    <row r="200" spans="1:9" x14ac:dyDescent="0.25">
      <c r="A200" s="163">
        <v>3227</v>
      </c>
      <c r="B200" s="164"/>
      <c r="C200" s="165"/>
      <c r="D200" s="147" t="s">
        <v>96</v>
      </c>
      <c r="E200" s="143">
        <v>23.37</v>
      </c>
      <c r="F200" s="346">
        <v>180</v>
      </c>
      <c r="G200" s="59"/>
      <c r="H200" s="244"/>
      <c r="I200" s="244">
        <f t="shared" si="11"/>
        <v>0</v>
      </c>
    </row>
    <row r="201" spans="1:9" x14ac:dyDescent="0.25">
      <c r="A201" s="168">
        <v>323</v>
      </c>
      <c r="B201" s="171"/>
      <c r="C201" s="172"/>
      <c r="D201" s="100" t="s">
        <v>155</v>
      </c>
      <c r="E201" s="100">
        <f>E202+E203+E204+E205+E206+E207+E208</f>
        <v>3557.28</v>
      </c>
      <c r="F201" s="273">
        <f>F202+F203+F204+F205+F206+F207+F208</f>
        <v>6500</v>
      </c>
      <c r="G201" s="273">
        <f>G202+G203+G204+G205+G206+G207+G208</f>
        <v>3804.2700000000004</v>
      </c>
      <c r="H201" s="325">
        <f t="shared" si="10"/>
        <v>106.94322628525165</v>
      </c>
      <c r="I201" s="325">
        <f t="shared" si="11"/>
        <v>58.527230769230776</v>
      </c>
    </row>
    <row r="202" spans="1:9" x14ac:dyDescent="0.25">
      <c r="A202" s="163">
        <v>3231</v>
      </c>
      <c r="B202" s="164"/>
      <c r="C202" s="165"/>
      <c r="D202" s="147" t="s">
        <v>97</v>
      </c>
      <c r="E202" s="143">
        <v>414.37</v>
      </c>
      <c r="F202" s="346">
        <v>500</v>
      </c>
      <c r="G202" s="59">
        <v>214.5</v>
      </c>
      <c r="H202" s="244">
        <f t="shared" si="10"/>
        <v>51.765330501725515</v>
      </c>
      <c r="I202" s="244">
        <f t="shared" si="11"/>
        <v>42.9</v>
      </c>
    </row>
    <row r="203" spans="1:9" x14ac:dyDescent="0.25">
      <c r="A203" s="163">
        <v>3232</v>
      </c>
      <c r="B203" s="164"/>
      <c r="C203" s="165"/>
      <c r="D203" s="147" t="s">
        <v>76</v>
      </c>
      <c r="E203" s="143">
        <v>640.47</v>
      </c>
      <c r="F203" s="346">
        <v>2000</v>
      </c>
      <c r="G203" s="59"/>
      <c r="H203" s="244"/>
      <c r="I203" s="244">
        <f t="shared" si="11"/>
        <v>0</v>
      </c>
    </row>
    <row r="204" spans="1:9" x14ac:dyDescent="0.25">
      <c r="A204" s="163">
        <v>3234</v>
      </c>
      <c r="B204" s="164"/>
      <c r="C204" s="165"/>
      <c r="D204" s="147" t="s">
        <v>99</v>
      </c>
      <c r="E204" s="143">
        <v>232.44</v>
      </c>
      <c r="F204" s="346">
        <v>500</v>
      </c>
      <c r="G204" s="59">
        <v>284.8</v>
      </c>
      <c r="H204" s="244">
        <f t="shared" si="10"/>
        <v>122.52624333161246</v>
      </c>
      <c r="I204" s="244">
        <f t="shared" si="11"/>
        <v>56.96</v>
      </c>
    </row>
    <row r="205" spans="1:9" x14ac:dyDescent="0.25">
      <c r="A205" s="163">
        <v>3236</v>
      </c>
      <c r="B205" s="164"/>
      <c r="C205" s="165"/>
      <c r="D205" s="147" t="s">
        <v>100</v>
      </c>
      <c r="E205" s="143"/>
      <c r="F205" s="346">
        <v>50</v>
      </c>
      <c r="G205" s="59"/>
      <c r="H205" s="244"/>
      <c r="I205" s="244">
        <f t="shared" si="11"/>
        <v>0</v>
      </c>
    </row>
    <row r="206" spans="1:9" x14ac:dyDescent="0.25">
      <c r="A206" s="163">
        <v>3237</v>
      </c>
      <c r="B206" s="164"/>
      <c r="C206" s="165"/>
      <c r="D206" s="147" t="s">
        <v>167</v>
      </c>
      <c r="E206" s="143">
        <v>0</v>
      </c>
      <c r="F206" s="346">
        <v>250</v>
      </c>
      <c r="G206" s="59"/>
      <c r="H206" s="244"/>
      <c r="I206" s="244">
        <f t="shared" si="11"/>
        <v>0</v>
      </c>
    </row>
    <row r="207" spans="1:9" x14ac:dyDescent="0.25">
      <c r="A207" s="163">
        <v>3238</v>
      </c>
      <c r="B207" s="164"/>
      <c r="C207" s="165"/>
      <c r="D207" s="248" t="s">
        <v>101</v>
      </c>
      <c r="E207" s="152">
        <v>2259.31</v>
      </c>
      <c r="F207" s="346">
        <v>3000</v>
      </c>
      <c r="G207" s="59">
        <v>2475</v>
      </c>
      <c r="H207" s="244">
        <f t="shared" si="10"/>
        <v>109.54672001628816</v>
      </c>
      <c r="I207" s="244">
        <f t="shared" si="11"/>
        <v>82.5</v>
      </c>
    </row>
    <row r="208" spans="1:9" x14ac:dyDescent="0.25">
      <c r="A208" s="163">
        <v>3239</v>
      </c>
      <c r="B208" s="164"/>
      <c r="C208" s="165"/>
      <c r="D208" s="41" t="s">
        <v>102</v>
      </c>
      <c r="E208" s="41">
        <v>10.69</v>
      </c>
      <c r="F208" s="351">
        <v>200</v>
      </c>
      <c r="G208" s="59">
        <v>829.97</v>
      </c>
      <c r="H208" s="244">
        <f t="shared" si="10"/>
        <v>7763.9850327408794</v>
      </c>
      <c r="I208" s="244">
        <f t="shared" si="11"/>
        <v>414.98499999999996</v>
      </c>
    </row>
    <row r="209" spans="1:9" ht="25.5" x14ac:dyDescent="0.25">
      <c r="A209" s="168">
        <v>329</v>
      </c>
      <c r="B209" s="169"/>
      <c r="C209" s="170"/>
      <c r="D209" s="101" t="s">
        <v>107</v>
      </c>
      <c r="E209" s="101">
        <f>E210+E211+E212+E213+E214</f>
        <v>1501.79</v>
      </c>
      <c r="F209" s="279">
        <f>F210+F211+F212+F213+F214</f>
        <v>700</v>
      </c>
      <c r="G209" s="279">
        <f>G210+G211+G212+G213+G214</f>
        <v>0</v>
      </c>
      <c r="H209" s="333"/>
      <c r="I209" s="279"/>
    </row>
    <row r="210" spans="1:9" x14ac:dyDescent="0.25">
      <c r="A210" s="163">
        <v>3292</v>
      </c>
      <c r="B210" s="108"/>
      <c r="C210" s="109"/>
      <c r="D210" s="147" t="s">
        <v>103</v>
      </c>
      <c r="E210" s="143">
        <v>438.52</v>
      </c>
      <c r="F210" s="137"/>
      <c r="G210" s="59"/>
      <c r="H210" s="244"/>
      <c r="I210" s="137"/>
    </row>
    <row r="211" spans="1:9" x14ac:dyDescent="0.25">
      <c r="A211" s="163">
        <v>3293</v>
      </c>
      <c r="B211" s="164"/>
      <c r="C211" s="165"/>
      <c r="D211" s="147" t="s">
        <v>104</v>
      </c>
      <c r="E211" s="143">
        <v>43.94</v>
      </c>
      <c r="F211" s="346">
        <v>150</v>
      </c>
      <c r="G211" s="59"/>
      <c r="H211" s="244"/>
      <c r="I211" s="137"/>
    </row>
    <row r="212" spans="1:9" x14ac:dyDescent="0.25">
      <c r="A212" s="163">
        <v>3294</v>
      </c>
      <c r="B212" s="164"/>
      <c r="C212" s="165"/>
      <c r="D212" s="147" t="s">
        <v>165</v>
      </c>
      <c r="E212" s="143"/>
      <c r="F212" s="346">
        <v>50</v>
      </c>
      <c r="G212" s="59"/>
      <c r="H212" s="244"/>
      <c r="I212" s="137"/>
    </row>
    <row r="213" spans="1:9" x14ac:dyDescent="0.25">
      <c r="A213" s="163">
        <v>3295</v>
      </c>
      <c r="B213" s="164"/>
      <c r="C213" s="165"/>
      <c r="D213" s="147" t="s">
        <v>106</v>
      </c>
      <c r="E213" s="143"/>
      <c r="F213" s="346"/>
      <c r="G213" s="59"/>
      <c r="H213" s="244"/>
      <c r="I213" s="137"/>
    </row>
    <row r="214" spans="1:9" ht="24.75" customHeight="1" x14ac:dyDescent="0.25">
      <c r="A214" s="163">
        <v>3299</v>
      </c>
      <c r="B214" s="164"/>
      <c r="C214" s="165"/>
      <c r="D214" s="147" t="s">
        <v>107</v>
      </c>
      <c r="E214" s="143">
        <v>1019.33</v>
      </c>
      <c r="F214" s="346">
        <v>500</v>
      </c>
      <c r="G214" s="59"/>
      <c r="H214" s="244"/>
      <c r="I214" s="137"/>
    </row>
    <row r="215" spans="1:9" x14ac:dyDescent="0.25">
      <c r="A215" s="126">
        <v>34</v>
      </c>
      <c r="B215" s="166"/>
      <c r="C215" s="167"/>
      <c r="D215" s="148" t="s">
        <v>166</v>
      </c>
      <c r="E215" s="142">
        <f>E216+E217</f>
        <v>0</v>
      </c>
      <c r="F215" s="269">
        <f>F216+F217</f>
        <v>10</v>
      </c>
      <c r="G215" s="269">
        <f>G216+G217</f>
        <v>0</v>
      </c>
      <c r="H215" s="330"/>
      <c r="I215" s="269"/>
    </row>
    <row r="216" spans="1:9" ht="25.5" x14ac:dyDescent="0.25">
      <c r="A216" s="163">
        <v>3431</v>
      </c>
      <c r="B216" s="164"/>
      <c r="C216" s="165"/>
      <c r="D216" s="147" t="s">
        <v>108</v>
      </c>
      <c r="E216" s="143">
        <v>0</v>
      </c>
      <c r="F216" s="137"/>
      <c r="G216" s="59"/>
      <c r="H216" s="244"/>
      <c r="I216" s="137"/>
    </row>
    <row r="217" spans="1:9" x14ac:dyDescent="0.25">
      <c r="A217" s="163">
        <v>3433</v>
      </c>
      <c r="B217" s="164"/>
      <c r="C217" s="165"/>
      <c r="D217" s="147" t="s">
        <v>113</v>
      </c>
      <c r="E217" s="143">
        <v>0</v>
      </c>
      <c r="F217" s="346">
        <v>10</v>
      </c>
      <c r="G217" s="59"/>
      <c r="H217" s="244"/>
      <c r="I217" s="137"/>
    </row>
    <row r="218" spans="1:9" x14ac:dyDescent="0.25">
      <c r="A218" s="126">
        <v>36</v>
      </c>
      <c r="B218" s="166"/>
      <c r="C218" s="167"/>
      <c r="D218" s="148"/>
      <c r="E218" s="148">
        <f>E219</f>
        <v>0</v>
      </c>
      <c r="F218" s="269">
        <f>F219</f>
        <v>100</v>
      </c>
      <c r="G218" s="269">
        <f>G219</f>
        <v>0</v>
      </c>
      <c r="H218" s="330"/>
      <c r="I218" s="269"/>
    </row>
    <row r="219" spans="1:9" x14ac:dyDescent="0.25">
      <c r="A219" s="163">
        <v>3691</v>
      </c>
      <c r="B219" s="164"/>
      <c r="C219" s="165"/>
      <c r="D219" s="147" t="s">
        <v>255</v>
      </c>
      <c r="E219" s="147"/>
      <c r="F219" s="346">
        <v>100</v>
      </c>
      <c r="G219" s="59"/>
      <c r="H219" s="244"/>
      <c r="I219" s="137"/>
    </row>
    <row r="220" spans="1:9" x14ac:dyDescent="0.25">
      <c r="A220" s="126">
        <v>37</v>
      </c>
      <c r="B220" s="166"/>
      <c r="C220" s="167"/>
      <c r="D220" s="148"/>
      <c r="E220" s="148">
        <f>E221</f>
        <v>0</v>
      </c>
      <c r="F220" s="269"/>
      <c r="G220" s="269"/>
      <c r="H220" s="330"/>
      <c r="I220" s="269"/>
    </row>
    <row r="221" spans="1:9" x14ac:dyDescent="0.25">
      <c r="A221" s="163">
        <v>3722</v>
      </c>
      <c r="B221" s="164"/>
      <c r="C221" s="165"/>
      <c r="D221" s="147" t="s">
        <v>109</v>
      </c>
      <c r="E221" s="147"/>
      <c r="F221" s="137"/>
      <c r="G221" s="59"/>
      <c r="H221" s="244"/>
      <c r="I221" s="137"/>
    </row>
    <row r="222" spans="1:9" x14ac:dyDescent="0.25">
      <c r="A222" s="221" t="s">
        <v>62</v>
      </c>
      <c r="B222" s="222"/>
      <c r="C222" s="223"/>
      <c r="D222" s="145" t="s">
        <v>63</v>
      </c>
      <c r="E222" s="139"/>
      <c r="F222" s="274"/>
      <c r="G222" s="59"/>
      <c r="H222" s="326"/>
      <c r="I222" s="274"/>
    </row>
    <row r="223" spans="1:9" x14ac:dyDescent="0.25">
      <c r="A223" s="126">
        <v>32</v>
      </c>
      <c r="B223" s="166"/>
      <c r="C223" s="167"/>
      <c r="D223" s="148" t="s">
        <v>30</v>
      </c>
      <c r="E223" s="243">
        <f>E224+E225+E227+E228+E229+E230+E232+E233+E231+E226</f>
        <v>9471.2200000000012</v>
      </c>
      <c r="F223" s="280">
        <f>F224+F225+F226+F227+F228+F229+F230+F231+F232+F233</f>
        <v>16950</v>
      </c>
      <c r="G223" s="280">
        <f>G224+G225+G226+G227+G228+G229+G230+G231+G232+G233</f>
        <v>7450</v>
      </c>
      <c r="H223" s="330">
        <f>G223/E223*100</f>
        <v>78.659349059572037</v>
      </c>
      <c r="I223" s="280">
        <f>G223/F223*100</f>
        <v>43.952802359882007</v>
      </c>
    </row>
    <row r="224" spans="1:9" x14ac:dyDescent="0.25">
      <c r="A224" s="163">
        <v>3211</v>
      </c>
      <c r="B224" s="164"/>
      <c r="C224" s="165"/>
      <c r="D224" s="147" t="s">
        <v>92</v>
      </c>
      <c r="E224" s="240">
        <v>2730</v>
      </c>
      <c r="F224" s="346">
        <v>2300</v>
      </c>
      <c r="G224" s="59">
        <v>2190</v>
      </c>
      <c r="H224" s="244">
        <f>G224/E224*100</f>
        <v>80.219780219780219</v>
      </c>
      <c r="I224" s="244">
        <f>G224/F224*100</f>
        <v>95.217391304347828</v>
      </c>
    </row>
    <row r="225" spans="1:9" x14ac:dyDescent="0.25">
      <c r="A225" s="163">
        <v>3213</v>
      </c>
      <c r="B225" s="164"/>
      <c r="C225" s="165"/>
      <c r="D225" s="147" t="s">
        <v>93</v>
      </c>
      <c r="E225" s="240">
        <v>0</v>
      </c>
      <c r="F225" s="346">
        <v>0</v>
      </c>
      <c r="G225" s="59"/>
      <c r="H225" s="244"/>
      <c r="I225" s="244"/>
    </row>
    <row r="226" spans="1:9" x14ac:dyDescent="0.25">
      <c r="A226" s="163">
        <v>3221</v>
      </c>
      <c r="B226" s="164"/>
      <c r="C226" s="165"/>
      <c r="D226" s="147" t="s">
        <v>73</v>
      </c>
      <c r="E226" s="240">
        <v>88.54</v>
      </c>
      <c r="F226" s="346">
        <v>1000</v>
      </c>
      <c r="G226" s="59"/>
      <c r="H226" s="244"/>
      <c r="I226" s="244"/>
    </row>
    <row r="227" spans="1:9" x14ac:dyDescent="0.25">
      <c r="A227" s="163">
        <v>3223</v>
      </c>
      <c r="B227" s="164"/>
      <c r="C227" s="165"/>
      <c r="D227" s="147" t="s">
        <v>95</v>
      </c>
      <c r="E227" s="240">
        <v>0</v>
      </c>
      <c r="F227" s="346">
        <v>0</v>
      </c>
      <c r="G227" s="59"/>
      <c r="H227" s="244"/>
      <c r="I227" s="244"/>
    </row>
    <row r="228" spans="1:9" x14ac:dyDescent="0.25">
      <c r="A228" s="163">
        <v>3224</v>
      </c>
      <c r="B228" s="164"/>
      <c r="C228" s="165"/>
      <c r="D228" s="147" t="s">
        <v>74</v>
      </c>
      <c r="E228" s="240">
        <v>141.1</v>
      </c>
      <c r="F228" s="346">
        <v>500</v>
      </c>
      <c r="G228" s="59"/>
      <c r="H228" s="244"/>
      <c r="I228" s="244"/>
    </row>
    <row r="229" spans="1:9" x14ac:dyDescent="0.25">
      <c r="A229" s="163">
        <v>3231</v>
      </c>
      <c r="B229" s="164"/>
      <c r="C229" s="165"/>
      <c r="D229" s="147" t="s">
        <v>97</v>
      </c>
      <c r="E229" s="240">
        <v>6480</v>
      </c>
      <c r="F229" s="346">
        <v>13000</v>
      </c>
      <c r="G229" s="59">
        <v>5260</v>
      </c>
      <c r="H229" s="244">
        <f t="shared" ref="H229" si="12">G229/E229*100</f>
        <v>81.172839506172849</v>
      </c>
      <c r="I229" s="244">
        <f t="shared" ref="I229" si="13">G229/F229*100</f>
        <v>40.46153846153846</v>
      </c>
    </row>
    <row r="230" spans="1:9" x14ac:dyDescent="0.25">
      <c r="A230" s="163">
        <v>3232</v>
      </c>
      <c r="B230" s="164"/>
      <c r="C230" s="165"/>
      <c r="D230" s="147" t="s">
        <v>76</v>
      </c>
      <c r="E230" s="240">
        <v>0</v>
      </c>
      <c r="F230" s="346">
        <v>150</v>
      </c>
      <c r="G230" s="59"/>
      <c r="H230" s="244"/>
      <c r="I230" s="137"/>
    </row>
    <row r="231" spans="1:9" x14ac:dyDescent="0.25">
      <c r="A231" s="181">
        <v>3234</v>
      </c>
      <c r="B231" s="182"/>
      <c r="C231" s="183"/>
      <c r="D231" s="137" t="s">
        <v>99</v>
      </c>
      <c r="E231" s="244">
        <v>31.58</v>
      </c>
      <c r="F231" s="346">
        <v>0</v>
      </c>
      <c r="G231" s="59"/>
      <c r="H231" s="244"/>
      <c r="I231" s="137"/>
    </row>
    <row r="232" spans="1:9" x14ac:dyDescent="0.25">
      <c r="A232" s="163">
        <v>3292</v>
      </c>
      <c r="B232" s="164"/>
      <c r="C232" s="165"/>
      <c r="D232" s="147" t="s">
        <v>103</v>
      </c>
      <c r="E232" s="240">
        <v>0</v>
      </c>
      <c r="F232" s="346">
        <v>0</v>
      </c>
      <c r="G232" s="59"/>
      <c r="H232" s="244"/>
      <c r="I232" s="137"/>
    </row>
    <row r="233" spans="1:9" x14ac:dyDescent="0.25">
      <c r="A233" s="163">
        <v>3299</v>
      </c>
      <c r="B233" s="184"/>
      <c r="C233" s="185"/>
      <c r="D233" s="103" t="s">
        <v>107</v>
      </c>
      <c r="E233" s="240">
        <v>0</v>
      </c>
      <c r="F233" s="350">
        <v>0</v>
      </c>
      <c r="G233" s="59"/>
      <c r="H233" s="244"/>
      <c r="I233" s="281"/>
    </row>
    <row r="234" spans="1:9" x14ac:dyDescent="0.25">
      <c r="A234" s="221" t="s">
        <v>70</v>
      </c>
      <c r="B234" s="222"/>
      <c r="C234" s="223"/>
      <c r="D234" s="145" t="s">
        <v>186</v>
      </c>
      <c r="E234" s="145">
        <v>0</v>
      </c>
      <c r="F234" s="274"/>
      <c r="G234" s="59"/>
      <c r="H234" s="244"/>
      <c r="I234" s="274"/>
    </row>
    <row r="235" spans="1:9" x14ac:dyDescent="0.25">
      <c r="A235" s="126">
        <v>32</v>
      </c>
      <c r="B235" s="166"/>
      <c r="C235" s="167"/>
      <c r="D235" s="148" t="s">
        <v>30</v>
      </c>
      <c r="E235" s="251">
        <f>E246</f>
        <v>0</v>
      </c>
      <c r="F235" s="269"/>
      <c r="G235" s="269">
        <f>G246</f>
        <v>1450</v>
      </c>
      <c r="H235" s="330"/>
      <c r="I235" s="269"/>
    </row>
    <row r="236" spans="1:9" x14ac:dyDescent="0.25">
      <c r="A236" s="163">
        <v>3211</v>
      </c>
      <c r="B236" s="164"/>
      <c r="C236" s="165"/>
      <c r="D236" s="147" t="s">
        <v>92</v>
      </c>
      <c r="E236" s="143"/>
      <c r="F236" s="137"/>
      <c r="G236" s="59"/>
      <c r="H236" s="244"/>
      <c r="I236" s="137"/>
    </row>
    <row r="237" spans="1:9" x14ac:dyDescent="0.25">
      <c r="A237" s="163">
        <v>3213</v>
      </c>
      <c r="B237" s="164"/>
      <c r="C237" s="165"/>
      <c r="D237" s="147" t="s">
        <v>93</v>
      </c>
      <c r="E237" s="143"/>
      <c r="F237" s="137"/>
      <c r="G237" s="59"/>
      <c r="H237" s="244"/>
      <c r="I237" s="137"/>
    </row>
    <row r="238" spans="1:9" x14ac:dyDescent="0.25">
      <c r="A238" s="163">
        <v>3214</v>
      </c>
      <c r="B238" s="164"/>
      <c r="C238" s="165"/>
      <c r="D238" s="147" t="s">
        <v>94</v>
      </c>
      <c r="E238" s="143"/>
      <c r="F238" s="137"/>
      <c r="G238" s="59"/>
      <c r="H238" s="244"/>
      <c r="I238" s="137"/>
    </row>
    <row r="239" spans="1:9" x14ac:dyDescent="0.25">
      <c r="A239" s="163">
        <v>3221</v>
      </c>
      <c r="B239" s="164"/>
      <c r="C239" s="165"/>
      <c r="D239" s="147" t="s">
        <v>73</v>
      </c>
      <c r="E239" s="143"/>
      <c r="F239" s="137"/>
      <c r="G239" s="59"/>
      <c r="H239" s="244"/>
      <c r="I239" s="137"/>
    </row>
    <row r="240" spans="1:9" x14ac:dyDescent="0.25">
      <c r="A240" s="163">
        <v>3225</v>
      </c>
      <c r="B240" s="184"/>
      <c r="C240" s="185"/>
      <c r="D240" s="147" t="s">
        <v>184</v>
      </c>
      <c r="E240" s="143"/>
      <c r="F240" s="137"/>
      <c r="G240" s="59"/>
      <c r="H240" s="244"/>
      <c r="I240" s="137"/>
    </row>
    <row r="241" spans="1:10" x14ac:dyDescent="0.25">
      <c r="A241" s="163">
        <v>3231</v>
      </c>
      <c r="B241" s="184"/>
      <c r="C241" s="185"/>
      <c r="D241" s="147" t="s">
        <v>97</v>
      </c>
      <c r="E241" s="143"/>
      <c r="F241" s="137"/>
      <c r="G241" s="59"/>
      <c r="H241" s="244"/>
      <c r="I241" s="137"/>
    </row>
    <row r="242" spans="1:10" x14ac:dyDescent="0.25">
      <c r="A242" s="163">
        <v>3232</v>
      </c>
      <c r="B242" s="184"/>
      <c r="C242" s="185"/>
      <c r="D242" s="147" t="s">
        <v>76</v>
      </c>
      <c r="E242" s="143"/>
      <c r="F242" s="137"/>
      <c r="G242" s="59"/>
      <c r="H242" s="244"/>
      <c r="I242" s="137"/>
    </row>
    <row r="243" spans="1:10" x14ac:dyDescent="0.25">
      <c r="A243" s="163">
        <v>3238</v>
      </c>
      <c r="B243" s="184"/>
      <c r="C243" s="185"/>
      <c r="D243" s="147" t="s">
        <v>101</v>
      </c>
      <c r="E243" s="143"/>
      <c r="F243" s="137"/>
      <c r="G243" s="59"/>
      <c r="H243" s="244"/>
      <c r="I243" s="137"/>
    </row>
    <row r="244" spans="1:10" x14ac:dyDescent="0.25">
      <c r="A244" s="163">
        <v>3293</v>
      </c>
      <c r="B244" s="184"/>
      <c r="C244" s="185"/>
      <c r="D244" s="147" t="s">
        <v>104</v>
      </c>
      <c r="E244" s="143"/>
      <c r="F244" s="137"/>
      <c r="G244" s="59"/>
      <c r="H244" s="244"/>
      <c r="I244" s="137"/>
    </row>
    <row r="245" spans="1:10" x14ac:dyDescent="0.25">
      <c r="A245" s="163">
        <v>3294</v>
      </c>
      <c r="B245" s="184"/>
      <c r="C245" s="185"/>
      <c r="D245" s="147" t="s">
        <v>185</v>
      </c>
      <c r="E245" s="143"/>
      <c r="F245" s="137"/>
      <c r="G245" s="59"/>
      <c r="H245" s="244"/>
      <c r="I245" s="137"/>
    </row>
    <row r="246" spans="1:10" x14ac:dyDescent="0.25">
      <c r="A246" s="163">
        <v>3239</v>
      </c>
      <c r="B246" s="184"/>
      <c r="C246" s="185"/>
      <c r="D246" s="103" t="s">
        <v>102</v>
      </c>
      <c r="E246" s="103"/>
      <c r="F246" s="281"/>
      <c r="G246" s="59">
        <v>1450</v>
      </c>
      <c r="H246" s="244"/>
      <c r="I246" s="281"/>
    </row>
    <row r="247" spans="1:10" x14ac:dyDescent="0.25">
      <c r="A247" s="221" t="s">
        <v>297</v>
      </c>
      <c r="B247" s="222"/>
      <c r="C247" s="223"/>
      <c r="D247" s="37" t="s">
        <v>65</v>
      </c>
      <c r="E247" s="309">
        <f>E257+E248</f>
        <v>6096.77</v>
      </c>
      <c r="F247" s="310">
        <f>F248+F256+F259+F266+F269</f>
        <v>3400</v>
      </c>
      <c r="G247" s="59"/>
      <c r="H247" s="310"/>
      <c r="I247" s="310"/>
    </row>
    <row r="248" spans="1:10" x14ac:dyDescent="0.25">
      <c r="A248" s="126">
        <v>32</v>
      </c>
      <c r="B248" s="166"/>
      <c r="C248" s="167"/>
      <c r="D248" s="148" t="s">
        <v>30</v>
      </c>
      <c r="E248" s="142">
        <f>E252</f>
        <v>3983.75</v>
      </c>
      <c r="F248" s="269">
        <f>F250+F249+F251+F252+F253</f>
        <v>1400</v>
      </c>
      <c r="G248" s="269">
        <f>G250+G249+G251+G252+G253</f>
        <v>2693.75</v>
      </c>
      <c r="H248" s="330">
        <f>G248/E248*100</f>
        <v>67.618449952933787</v>
      </c>
      <c r="I248" s="330">
        <f>G248/F248*100</f>
        <v>192.41071428571428</v>
      </c>
    </row>
    <row r="249" spans="1:10" x14ac:dyDescent="0.25">
      <c r="A249" s="163">
        <v>3232</v>
      </c>
      <c r="B249" s="164"/>
      <c r="C249" s="165"/>
      <c r="D249" s="252" t="s">
        <v>76</v>
      </c>
      <c r="E249" s="143"/>
      <c r="F249" s="137"/>
      <c r="G249" s="59">
        <v>2693.75</v>
      </c>
      <c r="H249" s="244"/>
      <c r="I249" s="137"/>
    </row>
    <row r="250" spans="1:10" x14ac:dyDescent="0.25">
      <c r="A250" s="98">
        <v>3231</v>
      </c>
      <c r="B250" s="98" t="s">
        <v>118</v>
      </c>
      <c r="C250" s="98"/>
      <c r="D250" s="147" t="s">
        <v>97</v>
      </c>
      <c r="E250" s="143"/>
      <c r="F250" s="346">
        <v>400</v>
      </c>
      <c r="G250" s="59"/>
      <c r="H250" s="244"/>
      <c r="I250" s="137"/>
    </row>
    <row r="251" spans="1:10" x14ac:dyDescent="0.25">
      <c r="A251" s="98">
        <v>3225</v>
      </c>
      <c r="B251" s="98"/>
      <c r="C251" s="98"/>
      <c r="D251" s="147" t="s">
        <v>184</v>
      </c>
      <c r="E251" s="143"/>
      <c r="F251" s="346"/>
      <c r="G251" s="59"/>
      <c r="H251" s="244"/>
      <c r="I251" s="137"/>
    </row>
    <row r="252" spans="1:10" x14ac:dyDescent="0.25">
      <c r="A252" s="98">
        <v>3239</v>
      </c>
      <c r="B252" s="98"/>
      <c r="C252" s="98"/>
      <c r="D252" s="147" t="s">
        <v>102</v>
      </c>
      <c r="E252" s="143">
        <v>3983.75</v>
      </c>
      <c r="F252" s="346"/>
      <c r="G252" s="59"/>
      <c r="H252" s="244"/>
      <c r="I252" s="137"/>
    </row>
    <row r="253" spans="1:10" x14ac:dyDescent="0.25">
      <c r="A253" s="163">
        <v>3299</v>
      </c>
      <c r="B253" s="164"/>
      <c r="C253" s="165"/>
      <c r="D253" s="147" t="s">
        <v>107</v>
      </c>
      <c r="E253" s="143"/>
      <c r="F253" s="346">
        <v>1000</v>
      </c>
      <c r="G253" s="59"/>
      <c r="H253" s="244"/>
      <c r="I253" s="137"/>
    </row>
    <row r="254" spans="1:10" x14ac:dyDescent="0.25">
      <c r="A254" s="126">
        <v>37</v>
      </c>
      <c r="B254" s="166"/>
      <c r="C254" s="167"/>
      <c r="D254" s="257"/>
      <c r="E254" s="257"/>
      <c r="F254" s="269"/>
      <c r="G254" s="319">
        <f>G255</f>
        <v>3999.84</v>
      </c>
      <c r="H254" s="330"/>
      <c r="I254" s="269"/>
      <c r="J254" t="s">
        <v>286</v>
      </c>
    </row>
    <row r="255" spans="1:10" x14ac:dyDescent="0.25">
      <c r="A255" s="163">
        <v>3722</v>
      </c>
      <c r="B255" s="164"/>
      <c r="C255" s="165"/>
      <c r="D255" s="252" t="s">
        <v>109</v>
      </c>
      <c r="E255" s="252"/>
      <c r="F255" s="137"/>
      <c r="G255" s="318">
        <v>3999.84</v>
      </c>
      <c r="H255" s="244"/>
      <c r="I255" s="137"/>
    </row>
    <row r="256" spans="1:10" ht="15.75" customHeight="1" x14ac:dyDescent="0.25">
      <c r="A256" s="126">
        <v>38</v>
      </c>
      <c r="B256" s="166"/>
      <c r="C256" s="167"/>
      <c r="D256" s="148" t="s">
        <v>197</v>
      </c>
      <c r="E256" s="142">
        <f>E257</f>
        <v>2113.02</v>
      </c>
      <c r="F256" s="269">
        <f>F257</f>
        <v>2000</v>
      </c>
      <c r="G256" s="269">
        <f>G257</f>
        <v>1166.6199999999999</v>
      </c>
      <c r="H256" s="330">
        <f>G256/E256*100</f>
        <v>55.211024978466838</v>
      </c>
      <c r="I256" s="330">
        <f>G256/F256*100</f>
        <v>58.331000000000003</v>
      </c>
    </row>
    <row r="257" spans="1:9" x14ac:dyDescent="0.25">
      <c r="A257" s="163">
        <v>3812</v>
      </c>
      <c r="B257" s="164"/>
      <c r="C257" s="165"/>
      <c r="D257" s="147" t="s">
        <v>227</v>
      </c>
      <c r="E257" s="143">
        <v>2113.02</v>
      </c>
      <c r="F257" s="346">
        <v>2000</v>
      </c>
      <c r="G257" s="59">
        <v>1166.6199999999999</v>
      </c>
      <c r="H257" s="244"/>
      <c r="I257" s="137"/>
    </row>
    <row r="258" spans="1:9" x14ac:dyDescent="0.25">
      <c r="A258" s="212" t="s">
        <v>90</v>
      </c>
      <c r="B258" s="213"/>
      <c r="C258" s="214"/>
      <c r="D258" s="146" t="s">
        <v>201</v>
      </c>
      <c r="E258" s="241">
        <f>E260+E261+E262+E263+E264+E265+E268+E270+E271</f>
        <v>0</v>
      </c>
      <c r="F258" s="271"/>
      <c r="G258" s="314"/>
      <c r="H258" s="334"/>
      <c r="I258" s="271"/>
    </row>
    <row r="259" spans="1:9" x14ac:dyDescent="0.25">
      <c r="A259" s="126">
        <v>32</v>
      </c>
      <c r="B259" s="166"/>
      <c r="C259" s="167"/>
      <c r="D259" s="148" t="s">
        <v>30</v>
      </c>
      <c r="E259" s="142">
        <f>E260+E261+E262+E263+E265+E264</f>
        <v>0</v>
      </c>
      <c r="F259" s="269"/>
      <c r="G259" s="269"/>
      <c r="H259" s="330"/>
      <c r="I259" s="269"/>
    </row>
    <row r="260" spans="1:9" x14ac:dyDescent="0.25">
      <c r="A260" s="163">
        <v>3211</v>
      </c>
      <c r="B260" s="164"/>
      <c r="C260" s="165"/>
      <c r="D260" s="147" t="s">
        <v>92</v>
      </c>
      <c r="E260" s="143"/>
      <c r="F260" s="346">
        <v>0</v>
      </c>
      <c r="G260" s="59"/>
      <c r="H260" s="244"/>
      <c r="I260" s="137"/>
    </row>
    <row r="261" spans="1:9" x14ac:dyDescent="0.25">
      <c r="A261" s="163">
        <v>3221</v>
      </c>
      <c r="B261" s="164"/>
      <c r="C261" s="165"/>
      <c r="D261" s="147" t="s">
        <v>73</v>
      </c>
      <c r="E261" s="143"/>
      <c r="F261" s="346">
        <v>0</v>
      </c>
      <c r="G261" s="59"/>
      <c r="H261" s="244"/>
      <c r="I261" s="137"/>
    </row>
    <row r="262" spans="1:9" x14ac:dyDescent="0.25">
      <c r="A262" s="163">
        <v>3231</v>
      </c>
      <c r="B262" s="164"/>
      <c r="C262" s="165"/>
      <c r="D262" s="147" t="s">
        <v>97</v>
      </c>
      <c r="E262" s="147"/>
      <c r="F262" s="346">
        <v>0</v>
      </c>
      <c r="G262" s="59"/>
      <c r="H262" s="244"/>
      <c r="I262" s="137"/>
    </row>
    <row r="263" spans="1:9" x14ac:dyDescent="0.25">
      <c r="A263" s="163">
        <v>3238</v>
      </c>
      <c r="B263" s="164"/>
      <c r="C263" s="165"/>
      <c r="D263" s="147" t="s">
        <v>101</v>
      </c>
      <c r="E263" s="147"/>
      <c r="F263" s="346">
        <v>0</v>
      </c>
      <c r="G263" s="59"/>
      <c r="H263" s="244"/>
      <c r="I263" s="137"/>
    </row>
    <row r="264" spans="1:9" x14ac:dyDescent="0.25">
      <c r="A264" s="163">
        <v>3232</v>
      </c>
      <c r="B264" s="164"/>
      <c r="C264" s="165"/>
      <c r="D264" s="147" t="s">
        <v>206</v>
      </c>
      <c r="E264" s="147"/>
      <c r="F264" s="346">
        <v>0</v>
      </c>
      <c r="G264" s="59"/>
      <c r="H264" s="244"/>
      <c r="I264" s="137"/>
    </row>
    <row r="265" spans="1:9" x14ac:dyDescent="0.25">
      <c r="A265" s="179">
        <v>3299</v>
      </c>
      <c r="D265" s="41" t="s">
        <v>107</v>
      </c>
      <c r="E265" s="143"/>
      <c r="F265" s="346">
        <v>0</v>
      </c>
      <c r="G265" s="59"/>
      <c r="H265" s="244"/>
      <c r="I265" s="137"/>
    </row>
    <row r="266" spans="1:9" ht="15.75" customHeight="1" x14ac:dyDescent="0.25">
      <c r="A266" s="126">
        <v>34</v>
      </c>
      <c r="B266" s="166"/>
      <c r="C266" s="167"/>
      <c r="D266" s="148" t="s">
        <v>45</v>
      </c>
      <c r="E266" s="142">
        <f>E267+E268</f>
        <v>0</v>
      </c>
      <c r="F266" s="269"/>
      <c r="G266" s="269"/>
      <c r="H266" s="330"/>
      <c r="I266" s="269"/>
    </row>
    <row r="267" spans="1:9" x14ac:dyDescent="0.25">
      <c r="A267" s="163">
        <v>3431</v>
      </c>
      <c r="B267" s="164"/>
      <c r="C267" s="165"/>
      <c r="D267" s="147" t="s">
        <v>202</v>
      </c>
      <c r="E267" s="143"/>
      <c r="F267" s="346">
        <v>0</v>
      </c>
      <c r="G267" s="59"/>
      <c r="H267" s="244"/>
      <c r="I267" s="137"/>
    </row>
    <row r="268" spans="1:9" x14ac:dyDescent="0.25">
      <c r="A268" s="163">
        <v>3432</v>
      </c>
      <c r="B268" s="164"/>
      <c r="C268" s="165"/>
      <c r="D268" s="147" t="s">
        <v>256</v>
      </c>
      <c r="E268" s="143"/>
      <c r="F268" s="346">
        <v>0</v>
      </c>
      <c r="G268" s="59"/>
      <c r="H268" s="244"/>
      <c r="I268" s="137"/>
    </row>
    <row r="269" spans="1:9" x14ac:dyDescent="0.25">
      <c r="A269" s="126">
        <v>42</v>
      </c>
      <c r="B269" s="166"/>
      <c r="C269" s="167"/>
      <c r="D269" s="148" t="s">
        <v>193</v>
      </c>
      <c r="E269" s="148">
        <f>E270+E271</f>
        <v>0</v>
      </c>
      <c r="F269" s="269"/>
      <c r="G269" s="269"/>
      <c r="H269" s="330"/>
      <c r="I269" s="269"/>
    </row>
    <row r="270" spans="1:9" x14ac:dyDescent="0.25">
      <c r="A270" s="163">
        <v>4221</v>
      </c>
      <c r="B270" s="164"/>
      <c r="C270" s="165"/>
      <c r="D270" s="147" t="s">
        <v>257</v>
      </c>
      <c r="E270" s="147"/>
      <c r="F270" s="137"/>
      <c r="G270" s="59"/>
      <c r="H270" s="244"/>
      <c r="I270" s="137"/>
    </row>
    <row r="271" spans="1:9" x14ac:dyDescent="0.25">
      <c r="A271" s="163">
        <v>4226</v>
      </c>
      <c r="B271" s="164"/>
      <c r="C271" s="165"/>
      <c r="D271" s="147"/>
      <c r="E271" s="147"/>
      <c r="F271" s="137"/>
      <c r="G271" s="59"/>
      <c r="H271" s="244"/>
      <c r="I271" s="137"/>
    </row>
    <row r="272" spans="1:9" ht="25.5" x14ac:dyDescent="0.25">
      <c r="A272" s="209" t="s">
        <v>66</v>
      </c>
      <c r="B272" s="210"/>
      <c r="C272" s="211"/>
      <c r="D272" s="144" t="s">
        <v>67</v>
      </c>
      <c r="E272" s="138">
        <f>E276+E277+E278+E280+E283+E285+E286+E290+E291+E294+E296</f>
        <v>1230990.4099999999</v>
      </c>
      <c r="F272" s="282">
        <f>F274+F281+F295</f>
        <v>2444700</v>
      </c>
      <c r="G272" s="282">
        <f>G274+G281+G295</f>
        <v>1143964.8200000003</v>
      </c>
      <c r="H272" s="282">
        <f>G272/E272*100</f>
        <v>92.930441269644035</v>
      </c>
      <c r="I272" s="282">
        <f>G272/F272*100</f>
        <v>46.793668752812216</v>
      </c>
    </row>
    <row r="273" spans="1:9" x14ac:dyDescent="0.25">
      <c r="A273" s="221" t="s">
        <v>297</v>
      </c>
      <c r="B273" s="222"/>
      <c r="C273" s="223"/>
      <c r="D273" s="37" t="s">
        <v>65</v>
      </c>
      <c r="E273" s="37"/>
      <c r="F273" s="274"/>
      <c r="G273" s="59"/>
      <c r="H273" s="326"/>
      <c r="I273" s="274"/>
    </row>
    <row r="274" spans="1:9" x14ac:dyDescent="0.25">
      <c r="A274" s="186">
        <v>31</v>
      </c>
      <c r="B274" s="187"/>
      <c r="C274" s="188"/>
      <c r="D274" s="102" t="s">
        <v>157</v>
      </c>
      <c r="E274" s="102">
        <f>E276+E277+E278+E280+E285+E286</f>
        <v>1194609.05</v>
      </c>
      <c r="F274" s="283">
        <f>F276+F277+F278+F280+F285</f>
        <v>2382500</v>
      </c>
      <c r="G274" s="283">
        <f>G276+G277+G278+G280+G285</f>
        <v>1111774.1500000001</v>
      </c>
      <c r="H274" s="283">
        <f>G274/E274*100</f>
        <v>93.065940694154307</v>
      </c>
      <c r="I274" s="283">
        <f>G274/F274*100</f>
        <v>46.664182581322144</v>
      </c>
    </row>
    <row r="275" spans="1:9" x14ac:dyDescent="0.25">
      <c r="A275" s="168">
        <v>311</v>
      </c>
      <c r="B275" s="171"/>
      <c r="C275" s="172"/>
      <c r="D275" s="100" t="s">
        <v>157</v>
      </c>
      <c r="E275" s="100"/>
      <c r="F275" s="273"/>
      <c r="G275" s="273"/>
      <c r="H275" s="325"/>
      <c r="I275" s="273"/>
    </row>
    <row r="276" spans="1:9" x14ac:dyDescent="0.25">
      <c r="A276" s="163">
        <v>3111</v>
      </c>
      <c r="B276" s="164"/>
      <c r="C276" s="165"/>
      <c r="D276" s="147" t="s">
        <v>79</v>
      </c>
      <c r="E276" s="143">
        <v>946173.06</v>
      </c>
      <c r="F276" s="348">
        <v>1890000</v>
      </c>
      <c r="G276" s="59">
        <v>890337.06</v>
      </c>
      <c r="H276" s="244">
        <f>G276/E276*100</f>
        <v>94.098753984815417</v>
      </c>
      <c r="I276" s="244">
        <f>G276/F276*100</f>
        <v>47.107780952380956</v>
      </c>
    </row>
    <row r="277" spans="1:9" x14ac:dyDescent="0.25">
      <c r="A277" s="163">
        <v>3113</v>
      </c>
      <c r="B277" s="164"/>
      <c r="C277" s="165"/>
      <c r="D277" s="147" t="s">
        <v>80</v>
      </c>
      <c r="E277" s="143">
        <v>37882.839999999997</v>
      </c>
      <c r="F277" s="346">
        <v>57500</v>
      </c>
      <c r="G277" s="59">
        <v>26933.439999999999</v>
      </c>
      <c r="H277" s="244">
        <f t="shared" ref="H277:H280" si="14">G277/E277*100</f>
        <v>71.09667596199229</v>
      </c>
      <c r="I277" s="244">
        <f t="shared" ref="I277:I280" si="15">G277/F277*100</f>
        <v>46.840765217391301</v>
      </c>
    </row>
    <row r="278" spans="1:9" x14ac:dyDescent="0.25">
      <c r="A278" s="163">
        <v>3114</v>
      </c>
      <c r="B278" s="164"/>
      <c r="C278" s="165"/>
      <c r="D278" s="147" t="s">
        <v>114</v>
      </c>
      <c r="E278" s="143">
        <v>4918.07</v>
      </c>
      <c r="F278" s="346">
        <v>9000</v>
      </c>
      <c r="G278" s="59">
        <v>4537.79</v>
      </c>
      <c r="H278" s="244">
        <f t="shared" si="14"/>
        <v>92.267698507747966</v>
      </c>
      <c r="I278" s="244">
        <f t="shared" si="15"/>
        <v>50.419888888888885</v>
      </c>
    </row>
    <row r="279" spans="1:9" x14ac:dyDescent="0.25">
      <c r="A279" s="168">
        <v>312</v>
      </c>
      <c r="B279" s="171"/>
      <c r="C279" s="172"/>
      <c r="D279" s="100" t="s">
        <v>81</v>
      </c>
      <c r="E279" s="100"/>
      <c r="F279" s="273"/>
      <c r="G279" s="273"/>
      <c r="H279" s="325"/>
      <c r="I279" s="325"/>
    </row>
    <row r="280" spans="1:9" x14ac:dyDescent="0.25">
      <c r="A280" s="163">
        <v>3121</v>
      </c>
      <c r="B280" s="164"/>
      <c r="C280" s="165"/>
      <c r="D280" s="147" t="s">
        <v>81</v>
      </c>
      <c r="E280" s="143">
        <v>46675.6</v>
      </c>
      <c r="F280" s="346">
        <v>76000</v>
      </c>
      <c r="G280" s="59">
        <v>39596.42</v>
      </c>
      <c r="H280" s="244">
        <f t="shared" si="14"/>
        <v>84.833231924174513</v>
      </c>
      <c r="I280" s="244">
        <f t="shared" si="15"/>
        <v>52.100552631578942</v>
      </c>
    </row>
    <row r="281" spans="1:9" x14ac:dyDescent="0.25">
      <c r="A281" s="126">
        <v>32</v>
      </c>
      <c r="B281" s="166"/>
      <c r="C281" s="167"/>
      <c r="D281" s="148" t="s">
        <v>30</v>
      </c>
      <c r="E281" s="142">
        <f>E283</f>
        <v>36327.51</v>
      </c>
      <c r="F281" s="269">
        <f>F283</f>
        <v>62000</v>
      </c>
      <c r="G281" s="269">
        <f>G283</f>
        <v>31943.37</v>
      </c>
      <c r="H281" s="330">
        <f>G281/E281*100</f>
        <v>87.931625371515963</v>
      </c>
      <c r="I281" s="330">
        <f>G281/F281*100</f>
        <v>51.521564516129025</v>
      </c>
    </row>
    <row r="282" spans="1:9" x14ac:dyDescent="0.25">
      <c r="A282" s="168">
        <v>321</v>
      </c>
      <c r="B282" s="171"/>
      <c r="C282" s="172"/>
      <c r="D282" s="100" t="s">
        <v>154</v>
      </c>
      <c r="E282" s="100"/>
      <c r="F282" s="273"/>
      <c r="G282" s="316"/>
      <c r="H282" s="325"/>
      <c r="I282" s="325"/>
    </row>
    <row r="283" spans="1:9" x14ac:dyDescent="0.25">
      <c r="A283" s="163">
        <v>3212</v>
      </c>
      <c r="B283" s="164"/>
      <c r="C283" s="165"/>
      <c r="D283" s="147" t="s">
        <v>83</v>
      </c>
      <c r="E283" s="143">
        <v>36327.51</v>
      </c>
      <c r="F283" s="346">
        <v>62000</v>
      </c>
      <c r="G283" s="59">
        <v>31943.37</v>
      </c>
      <c r="H283" s="244">
        <f>G283/E283*100</f>
        <v>87.931625371515963</v>
      </c>
      <c r="I283" s="244">
        <f>G283/F283*100</f>
        <v>51.521564516129025</v>
      </c>
    </row>
    <row r="284" spans="1:9" x14ac:dyDescent="0.25">
      <c r="A284" s="168">
        <v>313</v>
      </c>
      <c r="B284" s="171"/>
      <c r="C284" s="172"/>
      <c r="D284" s="100" t="s">
        <v>158</v>
      </c>
      <c r="E284" s="100"/>
      <c r="F284" s="273"/>
      <c r="G284" s="316"/>
      <c r="H284" s="325"/>
      <c r="I284" s="325"/>
    </row>
    <row r="285" spans="1:9" x14ac:dyDescent="0.25">
      <c r="A285" s="163">
        <v>3132</v>
      </c>
      <c r="B285" s="164"/>
      <c r="C285" s="165"/>
      <c r="D285" s="147" t="s">
        <v>82</v>
      </c>
      <c r="E285" s="143">
        <v>158959.48000000001</v>
      </c>
      <c r="F285" s="346">
        <v>350000</v>
      </c>
      <c r="G285" s="59">
        <v>150369.44</v>
      </c>
      <c r="H285" s="244">
        <f>G285/E285*100</f>
        <v>94.596081970071864</v>
      </c>
      <c r="I285" s="244">
        <f>G285/F285*100</f>
        <v>42.962697142857145</v>
      </c>
    </row>
    <row r="286" spans="1:9" ht="25.5" x14ac:dyDescent="0.25">
      <c r="A286" s="163">
        <v>3133</v>
      </c>
      <c r="B286" s="164"/>
      <c r="C286" s="165"/>
      <c r="D286" s="147" t="s">
        <v>169</v>
      </c>
      <c r="E286" s="143">
        <v>0</v>
      </c>
      <c r="F286" s="137"/>
      <c r="G286" s="59"/>
      <c r="H286" s="244"/>
      <c r="I286" s="137"/>
    </row>
    <row r="287" spans="1:9" x14ac:dyDescent="0.25">
      <c r="A287" s="168">
        <v>323</v>
      </c>
      <c r="B287" s="171"/>
      <c r="C287" s="172"/>
      <c r="D287" s="100" t="s">
        <v>155</v>
      </c>
      <c r="E287" s="100"/>
      <c r="F287" s="273"/>
      <c r="G287" s="316"/>
      <c r="H287" s="325"/>
      <c r="I287" s="273"/>
    </row>
    <row r="288" spans="1:9" x14ac:dyDescent="0.25">
      <c r="A288" s="163">
        <v>3236</v>
      </c>
      <c r="B288" s="164"/>
      <c r="C288" s="165"/>
      <c r="D288" s="147" t="s">
        <v>100</v>
      </c>
      <c r="E288" s="143"/>
      <c r="F288" s="137"/>
      <c r="G288" s="59"/>
      <c r="H288" s="244"/>
      <c r="I288" s="137"/>
    </row>
    <row r="289" spans="1:9" x14ac:dyDescent="0.25">
      <c r="A289" s="168">
        <v>329</v>
      </c>
      <c r="B289" s="171"/>
      <c r="C289" s="172"/>
      <c r="D289" s="100" t="s">
        <v>107</v>
      </c>
      <c r="E289" s="100"/>
      <c r="F289" s="273"/>
      <c r="G289" s="316"/>
      <c r="H289" s="325"/>
      <c r="I289" s="273"/>
    </row>
    <row r="290" spans="1:9" x14ac:dyDescent="0.25">
      <c r="A290" s="163">
        <v>3296</v>
      </c>
      <c r="B290" s="164"/>
      <c r="C290" s="165"/>
      <c r="D290" s="147" t="s">
        <v>168</v>
      </c>
      <c r="E290" s="143"/>
      <c r="F290" s="137">
        <v>0</v>
      </c>
      <c r="G290" s="59"/>
      <c r="H290" s="244"/>
      <c r="I290" s="137"/>
    </row>
    <row r="291" spans="1:9" x14ac:dyDescent="0.25">
      <c r="A291" s="163">
        <v>3295</v>
      </c>
      <c r="B291" s="164"/>
      <c r="C291" s="165"/>
      <c r="D291" s="147" t="s">
        <v>115</v>
      </c>
      <c r="E291" s="143"/>
      <c r="F291" s="137">
        <v>0</v>
      </c>
      <c r="G291" s="59"/>
      <c r="H291" s="244"/>
      <c r="I291" s="137"/>
    </row>
    <row r="292" spans="1:9" x14ac:dyDescent="0.25">
      <c r="A292" s="163">
        <v>3299</v>
      </c>
      <c r="B292" s="164"/>
      <c r="C292" s="165"/>
      <c r="D292" s="147" t="s">
        <v>107</v>
      </c>
      <c r="E292" s="143"/>
      <c r="F292" s="137">
        <v>0</v>
      </c>
      <c r="G292" s="59"/>
      <c r="H292" s="244"/>
      <c r="I292" s="137"/>
    </row>
    <row r="293" spans="1:9" x14ac:dyDescent="0.25">
      <c r="A293" s="126">
        <v>34</v>
      </c>
      <c r="B293" s="166"/>
      <c r="C293" s="167"/>
      <c r="D293" s="148" t="s">
        <v>166</v>
      </c>
      <c r="E293" s="142">
        <f>E294</f>
        <v>0</v>
      </c>
      <c r="F293" s="269"/>
      <c r="G293" s="269"/>
      <c r="H293" s="330"/>
      <c r="I293" s="269"/>
    </row>
    <row r="294" spans="1:9" x14ac:dyDescent="0.25">
      <c r="A294" s="163">
        <v>3433</v>
      </c>
      <c r="B294" s="164"/>
      <c r="C294" s="165"/>
      <c r="D294" s="147" t="s">
        <v>113</v>
      </c>
      <c r="E294" s="143"/>
      <c r="F294" s="137"/>
      <c r="G294" s="59"/>
      <c r="H294" s="244"/>
      <c r="I294" s="137"/>
    </row>
    <row r="295" spans="1:9" x14ac:dyDescent="0.25">
      <c r="A295" s="126">
        <v>37</v>
      </c>
      <c r="B295" s="166"/>
      <c r="C295" s="167"/>
      <c r="D295" s="148" t="s">
        <v>46</v>
      </c>
      <c r="E295" s="142">
        <f>E296</f>
        <v>53.85</v>
      </c>
      <c r="F295" s="269">
        <f>F296</f>
        <v>200</v>
      </c>
      <c r="G295" s="269">
        <f>G296</f>
        <v>247.3</v>
      </c>
      <c r="H295" s="330">
        <f>G295/E295*100</f>
        <v>459.23862581244197</v>
      </c>
      <c r="I295" s="269">
        <f>G295/F295*100</f>
        <v>123.65000000000002</v>
      </c>
    </row>
    <row r="296" spans="1:9" x14ac:dyDescent="0.25">
      <c r="A296" s="163">
        <v>3722</v>
      </c>
      <c r="B296" s="164"/>
      <c r="C296" s="165"/>
      <c r="D296" s="147" t="s">
        <v>109</v>
      </c>
      <c r="E296" s="143">
        <v>53.85</v>
      </c>
      <c r="F296" s="346">
        <v>200</v>
      </c>
      <c r="G296" s="59">
        <v>247.3</v>
      </c>
      <c r="H296" s="244">
        <f>G296/E296*100</f>
        <v>459.23862581244197</v>
      </c>
      <c r="I296" s="137">
        <f>G296/F296*100</f>
        <v>123.65000000000002</v>
      </c>
    </row>
    <row r="297" spans="1:9" x14ac:dyDescent="0.25">
      <c r="A297" s="209" t="s">
        <v>68</v>
      </c>
      <c r="B297" s="210"/>
      <c r="C297" s="211"/>
      <c r="D297" s="144" t="s">
        <v>51</v>
      </c>
      <c r="E297" s="138">
        <f>E303</f>
        <v>62.53</v>
      </c>
      <c r="F297" s="270">
        <f>F299</f>
        <v>0</v>
      </c>
      <c r="G297" s="314"/>
      <c r="H297" s="282"/>
      <c r="I297" s="270"/>
    </row>
    <row r="298" spans="1:9" x14ac:dyDescent="0.25">
      <c r="A298" s="221" t="s">
        <v>297</v>
      </c>
      <c r="B298" s="222"/>
      <c r="C298" s="223"/>
      <c r="D298" s="37" t="s">
        <v>65</v>
      </c>
      <c r="E298" s="37"/>
      <c r="F298" s="274"/>
      <c r="G298" s="59"/>
      <c r="H298" s="326"/>
      <c r="I298" s="274"/>
    </row>
    <row r="299" spans="1:9" x14ac:dyDescent="0.25">
      <c r="A299" s="126">
        <v>32</v>
      </c>
      <c r="B299" s="166"/>
      <c r="C299" s="167"/>
      <c r="D299" s="148" t="s">
        <v>30</v>
      </c>
      <c r="E299" s="142">
        <f>E303</f>
        <v>62.53</v>
      </c>
      <c r="F299" s="269">
        <v>0</v>
      </c>
      <c r="G299" s="269">
        <v>0</v>
      </c>
      <c r="H299" s="330"/>
      <c r="I299" s="269"/>
    </row>
    <row r="300" spans="1:9" x14ac:dyDescent="0.25">
      <c r="A300" s="163">
        <v>3211</v>
      </c>
      <c r="B300" s="164"/>
      <c r="C300" s="165"/>
      <c r="D300" s="147" t="s">
        <v>258</v>
      </c>
      <c r="E300" s="147"/>
      <c r="F300" s="346">
        <v>0</v>
      </c>
      <c r="G300" s="59"/>
      <c r="H300" s="244"/>
      <c r="I300" s="137"/>
    </row>
    <row r="301" spans="1:9" x14ac:dyDescent="0.25">
      <c r="A301" s="163">
        <v>3213</v>
      </c>
      <c r="B301" s="164"/>
      <c r="C301" s="165"/>
      <c r="D301" s="147" t="s">
        <v>93</v>
      </c>
      <c r="E301" s="147"/>
      <c r="F301" s="346">
        <v>0</v>
      </c>
      <c r="G301" s="59"/>
      <c r="H301" s="244"/>
      <c r="I301" s="137"/>
    </row>
    <row r="302" spans="1:9" x14ac:dyDescent="0.25">
      <c r="A302" s="163">
        <v>3237</v>
      </c>
      <c r="B302" s="164"/>
      <c r="C302" s="165"/>
      <c r="D302" s="147" t="s">
        <v>110</v>
      </c>
      <c r="E302" s="143"/>
      <c r="F302" s="346">
        <v>0</v>
      </c>
      <c r="G302" s="59"/>
      <c r="H302" s="244"/>
      <c r="I302" s="137"/>
    </row>
    <row r="303" spans="1:9" x14ac:dyDescent="0.25">
      <c r="A303" s="163">
        <v>3299</v>
      </c>
      <c r="B303" s="164"/>
      <c r="C303" s="165"/>
      <c r="D303" s="147" t="s">
        <v>232</v>
      </c>
      <c r="E303" s="143">
        <v>62.53</v>
      </c>
      <c r="F303" s="346">
        <v>0</v>
      </c>
      <c r="G303" s="59"/>
      <c r="H303" s="244"/>
      <c r="I303" s="137"/>
    </row>
    <row r="304" spans="1:9" x14ac:dyDescent="0.25">
      <c r="A304" s="209" t="s">
        <v>50</v>
      </c>
      <c r="B304" s="210"/>
      <c r="C304" s="211"/>
      <c r="D304" s="144" t="s">
        <v>54</v>
      </c>
      <c r="E304" s="138">
        <f>E310</f>
        <v>147.1</v>
      </c>
      <c r="F304" s="270">
        <f>F308+F314</f>
        <v>2100</v>
      </c>
      <c r="G304" s="314"/>
      <c r="H304" s="282"/>
      <c r="I304" s="270"/>
    </row>
    <row r="305" spans="1:9" x14ac:dyDescent="0.25">
      <c r="A305" s="221" t="s">
        <v>297</v>
      </c>
      <c r="B305" s="222"/>
      <c r="C305" s="223"/>
      <c r="D305" s="37" t="s">
        <v>65</v>
      </c>
      <c r="E305" s="37"/>
      <c r="F305" s="274"/>
      <c r="G305" s="59"/>
      <c r="H305" s="326"/>
      <c r="I305" s="274"/>
    </row>
    <row r="306" spans="1:9" x14ac:dyDescent="0.25">
      <c r="A306" s="186">
        <v>32</v>
      </c>
      <c r="B306" s="187"/>
      <c r="C306" s="188"/>
      <c r="D306" s="102" t="s">
        <v>30</v>
      </c>
      <c r="E306" s="102">
        <v>147.1</v>
      </c>
      <c r="F306" s="284">
        <f>F308</f>
        <v>2000</v>
      </c>
      <c r="G306" s="284">
        <f>G308</f>
        <v>0</v>
      </c>
      <c r="H306" s="335"/>
      <c r="I306" s="284"/>
    </row>
    <row r="307" spans="1:9" x14ac:dyDescent="0.25">
      <c r="A307" s="168">
        <v>329</v>
      </c>
      <c r="B307" s="169"/>
      <c r="C307" s="170"/>
      <c r="D307" s="100" t="s">
        <v>107</v>
      </c>
      <c r="E307" s="100"/>
      <c r="F307" s="273"/>
      <c r="G307" s="273"/>
      <c r="H307" s="325"/>
      <c r="I307" s="273"/>
    </row>
    <row r="308" spans="1:9" x14ac:dyDescent="0.25">
      <c r="A308" s="163">
        <v>3299</v>
      </c>
      <c r="B308" s="108"/>
      <c r="C308" s="109"/>
      <c r="D308" s="147" t="s">
        <v>107</v>
      </c>
      <c r="E308" s="143"/>
      <c r="F308" s="346">
        <v>2000</v>
      </c>
      <c r="G308" s="59"/>
      <c r="H308" s="244"/>
      <c r="I308" s="137"/>
    </row>
    <row r="309" spans="1:9" x14ac:dyDescent="0.25">
      <c r="A309" s="168"/>
      <c r="B309" s="169">
        <v>32</v>
      </c>
      <c r="C309" s="170"/>
      <c r="D309" s="100" t="s">
        <v>30</v>
      </c>
      <c r="E309" s="100"/>
      <c r="F309" s="273"/>
      <c r="G309" s="273"/>
      <c r="H309" s="325"/>
      <c r="I309" s="273"/>
    </row>
    <row r="310" spans="1:9" x14ac:dyDescent="0.25">
      <c r="A310" s="163">
        <v>3227</v>
      </c>
      <c r="B310" s="108"/>
      <c r="C310" s="109"/>
      <c r="D310" s="147" t="s">
        <v>96</v>
      </c>
      <c r="E310" s="143">
        <v>147.1</v>
      </c>
      <c r="F310" s="137"/>
      <c r="G310" s="59"/>
      <c r="H310" s="244"/>
      <c r="I310" s="137"/>
    </row>
    <row r="311" spans="1:9" x14ac:dyDescent="0.25">
      <c r="A311" s="164">
        <v>3223</v>
      </c>
      <c r="C311" s="109"/>
      <c r="D311" s="147" t="s">
        <v>95</v>
      </c>
      <c r="E311" s="143"/>
      <c r="F311" s="137"/>
      <c r="G311" s="59"/>
      <c r="H311" s="244"/>
      <c r="I311" s="137"/>
    </row>
    <row r="312" spans="1:9" x14ac:dyDescent="0.25">
      <c r="A312" s="221" t="s">
        <v>60</v>
      </c>
      <c r="B312" s="222"/>
      <c r="C312" s="223"/>
      <c r="D312" s="145" t="s">
        <v>31</v>
      </c>
      <c r="E312" s="139"/>
      <c r="F312" s="274"/>
      <c r="G312" s="59"/>
      <c r="H312" s="326"/>
      <c r="I312" s="274"/>
    </row>
    <row r="313" spans="1:9" x14ac:dyDescent="0.25">
      <c r="A313" s="187">
        <v>32</v>
      </c>
      <c r="B313" s="189"/>
      <c r="C313" s="188"/>
      <c r="D313" s="102" t="s">
        <v>30</v>
      </c>
      <c r="E313" s="102"/>
      <c r="F313" s="284">
        <f>F314</f>
        <v>100</v>
      </c>
      <c r="G313" s="284">
        <f>G314</f>
        <v>0</v>
      </c>
      <c r="H313" s="335"/>
      <c r="I313" s="284"/>
    </row>
    <row r="314" spans="1:9" x14ac:dyDescent="0.25">
      <c r="A314" s="164">
        <v>3223</v>
      </c>
      <c r="C314" s="109"/>
      <c r="D314" s="252" t="s">
        <v>95</v>
      </c>
      <c r="E314" s="143"/>
      <c r="F314" s="346">
        <v>100</v>
      </c>
      <c r="G314" s="59"/>
      <c r="H314" s="244"/>
      <c r="I314" s="137"/>
    </row>
    <row r="315" spans="1:9" x14ac:dyDescent="0.25">
      <c r="A315" s="221" t="s">
        <v>90</v>
      </c>
      <c r="B315" s="222"/>
      <c r="C315" s="223"/>
      <c r="D315" s="145" t="s">
        <v>71</v>
      </c>
      <c r="E315" s="139"/>
      <c r="F315" s="274"/>
      <c r="G315" s="59"/>
      <c r="H315" s="326"/>
      <c r="I315" s="274"/>
    </row>
    <row r="316" spans="1:9" ht="27.75" customHeight="1" x14ac:dyDescent="0.25">
      <c r="A316" s="126">
        <v>32</v>
      </c>
      <c r="B316" s="174"/>
      <c r="C316" s="175"/>
      <c r="D316" s="148"/>
      <c r="E316" s="142"/>
      <c r="F316" s="269"/>
      <c r="G316" s="269"/>
      <c r="H316" s="330"/>
      <c r="I316" s="269"/>
    </row>
    <row r="317" spans="1:9" x14ac:dyDescent="0.25">
      <c r="A317" s="163">
        <v>3227</v>
      </c>
      <c r="B317" s="108"/>
      <c r="C317" s="109"/>
      <c r="D317" s="147" t="s">
        <v>207</v>
      </c>
      <c r="E317" s="143"/>
      <c r="F317" s="137"/>
      <c r="G317" s="59"/>
      <c r="H317" s="244"/>
      <c r="I317" s="137"/>
    </row>
    <row r="318" spans="1:9" ht="25.5" x14ac:dyDescent="0.25">
      <c r="A318" s="209" t="s">
        <v>188</v>
      </c>
      <c r="B318" s="210"/>
      <c r="C318" s="211"/>
      <c r="D318" s="144" t="s">
        <v>189</v>
      </c>
      <c r="E318" s="138"/>
      <c r="F318" s="270"/>
      <c r="G318" s="314"/>
      <c r="H318" s="282"/>
      <c r="I318" s="270"/>
    </row>
    <row r="319" spans="1:9" x14ac:dyDescent="0.25">
      <c r="A319" s="221" t="s">
        <v>297</v>
      </c>
      <c r="B319" s="222"/>
      <c r="C319" s="223"/>
      <c r="D319" s="145" t="s">
        <v>65</v>
      </c>
      <c r="E319" s="139"/>
      <c r="F319" s="274"/>
      <c r="G319" s="59"/>
      <c r="H319" s="326"/>
      <c r="I319" s="274"/>
    </row>
    <row r="320" spans="1:9" x14ac:dyDescent="0.25">
      <c r="A320" s="186">
        <v>32</v>
      </c>
      <c r="B320" s="187"/>
      <c r="C320" s="188"/>
      <c r="D320" s="102" t="s">
        <v>30</v>
      </c>
      <c r="E320" s="102"/>
      <c r="F320" s="284"/>
      <c r="G320" s="284"/>
      <c r="H320" s="335"/>
      <c r="I320" s="284"/>
    </row>
    <row r="321" spans="1:9" x14ac:dyDescent="0.25">
      <c r="A321" s="163">
        <v>3239</v>
      </c>
      <c r="B321" s="108"/>
      <c r="C321" s="109"/>
      <c r="D321" s="147" t="s">
        <v>102</v>
      </c>
      <c r="E321" s="143"/>
      <c r="F321" s="137"/>
      <c r="G321" s="59"/>
      <c r="H321" s="244"/>
      <c r="I321" s="137"/>
    </row>
    <row r="322" spans="1:9" x14ac:dyDescent="0.25">
      <c r="A322" s="209" t="s">
        <v>53</v>
      </c>
      <c r="B322" s="210"/>
      <c r="C322" s="211"/>
      <c r="D322" s="144" t="s">
        <v>69</v>
      </c>
      <c r="E322" s="138">
        <f>E325</f>
        <v>70675.67</v>
      </c>
      <c r="F322" s="282">
        <f>F325</f>
        <v>149093</v>
      </c>
      <c r="G322" s="282">
        <f>G325</f>
        <v>77377.179999999993</v>
      </c>
      <c r="H322" s="282">
        <f>G322/E322*100</f>
        <v>109.48206079970659</v>
      </c>
      <c r="I322" s="282">
        <f>G322/F322*100</f>
        <v>51.898600202558129</v>
      </c>
    </row>
    <row r="323" spans="1:9" x14ac:dyDescent="0.25">
      <c r="A323" s="221" t="s">
        <v>297</v>
      </c>
      <c r="B323" s="222"/>
      <c r="C323" s="223"/>
      <c r="D323" s="145" t="s">
        <v>65</v>
      </c>
      <c r="E323" s="139"/>
      <c r="F323" s="274"/>
      <c r="G323" s="59"/>
      <c r="H323" s="326"/>
      <c r="I323" s="274"/>
    </row>
    <row r="324" spans="1:9" x14ac:dyDescent="0.25">
      <c r="A324" s="126">
        <v>32</v>
      </c>
      <c r="B324" s="166"/>
      <c r="C324" s="167"/>
      <c r="D324" s="148" t="s">
        <v>30</v>
      </c>
      <c r="E324" s="142">
        <f>E325</f>
        <v>70675.67</v>
      </c>
      <c r="F324" s="269">
        <f>F325</f>
        <v>149093</v>
      </c>
      <c r="G324" s="269">
        <f>G325</f>
        <v>77377.179999999993</v>
      </c>
      <c r="H324" s="330">
        <f>G324/E324*100</f>
        <v>109.48206079970659</v>
      </c>
      <c r="I324" s="269">
        <f>G324/F324*100</f>
        <v>51.898600202558129</v>
      </c>
    </row>
    <row r="325" spans="1:9" x14ac:dyDescent="0.25">
      <c r="A325" s="163">
        <v>3222</v>
      </c>
      <c r="B325" s="164"/>
      <c r="C325" s="165"/>
      <c r="D325" s="147" t="s">
        <v>72</v>
      </c>
      <c r="E325" s="143">
        <v>70675.67</v>
      </c>
      <c r="F325" s="348">
        <v>149093</v>
      </c>
      <c r="G325" s="59">
        <v>77377.179999999993</v>
      </c>
      <c r="H325" s="244">
        <f>G325/E325*100</f>
        <v>109.48206079970659</v>
      </c>
      <c r="I325" s="244">
        <f>G325/F325*100</f>
        <v>51.898600202558129</v>
      </c>
    </row>
    <row r="326" spans="1:9" x14ac:dyDescent="0.25">
      <c r="A326" s="209" t="s">
        <v>78</v>
      </c>
      <c r="B326" s="210"/>
      <c r="C326" s="211"/>
      <c r="D326" s="144" t="s">
        <v>77</v>
      </c>
      <c r="E326" s="138">
        <f>E330+E331+E333+E335+E338+E339+E342+E343+E344+E345+E347+E348+E349+E350+E351+E352+E353+E354+E358+E357</f>
        <v>99270.44</v>
      </c>
      <c r="F326" s="276">
        <f>F328+F336+F341+F346+F359+F362</f>
        <v>201380</v>
      </c>
      <c r="G326" s="276">
        <f>G328+G336+G341+G346+G359+G362</f>
        <v>93015.24</v>
      </c>
      <c r="H326" s="282">
        <f>G326/E326*100</f>
        <v>93.698829178152138</v>
      </c>
      <c r="I326" s="276">
        <f>G326/F326*100</f>
        <v>46.188916476313437</v>
      </c>
    </row>
    <row r="327" spans="1:9" x14ac:dyDescent="0.25">
      <c r="A327" s="221" t="s">
        <v>297</v>
      </c>
      <c r="B327" s="222"/>
      <c r="C327" s="223"/>
      <c r="D327" s="145" t="s">
        <v>65</v>
      </c>
      <c r="E327" s="139"/>
      <c r="F327" s="274"/>
      <c r="G327" s="59"/>
      <c r="H327" s="326"/>
      <c r="I327" s="274"/>
    </row>
    <row r="328" spans="1:9" x14ac:dyDescent="0.25">
      <c r="A328" s="186">
        <v>31</v>
      </c>
      <c r="B328" s="187"/>
      <c r="C328" s="188"/>
      <c r="D328" s="38"/>
      <c r="E328" s="38">
        <f>E330+E331+E333+E335</f>
        <v>81014.77</v>
      </c>
      <c r="F328" s="285">
        <f>F330+F331+F333+F335</f>
        <v>150500</v>
      </c>
      <c r="G328" s="285">
        <f>G330+G331+G333+G335</f>
        <v>74571.849999999991</v>
      </c>
      <c r="H328" s="283">
        <f>G328/E328*100</f>
        <v>92.047227931400641</v>
      </c>
      <c r="I328" s="285">
        <f>G328/F328*100</f>
        <v>49.549401993355474</v>
      </c>
    </row>
    <row r="329" spans="1:9" x14ac:dyDescent="0.25">
      <c r="A329" s="168">
        <v>311</v>
      </c>
      <c r="B329" s="171"/>
      <c r="C329" s="172"/>
      <c r="D329" s="100" t="s">
        <v>157</v>
      </c>
      <c r="E329" s="100"/>
      <c r="F329" s="273"/>
      <c r="G329" s="316"/>
      <c r="H329" s="325"/>
      <c r="I329" s="273"/>
    </row>
    <row r="330" spans="1:9" x14ac:dyDescent="0.25">
      <c r="A330" s="163">
        <v>3111</v>
      </c>
      <c r="B330" s="164"/>
      <c r="C330" s="165"/>
      <c r="D330" s="147" t="s">
        <v>79</v>
      </c>
      <c r="E330" s="143">
        <v>59332.14</v>
      </c>
      <c r="F330" s="349">
        <v>113000</v>
      </c>
      <c r="G330" s="59">
        <v>64156.12</v>
      </c>
      <c r="H330" s="331">
        <f>G330/E330*100</f>
        <v>108.13046689366</v>
      </c>
      <c r="I330" s="250">
        <f>G330/F330*100</f>
        <v>56.77532743362832</v>
      </c>
    </row>
    <row r="331" spans="1:9" x14ac:dyDescent="0.25">
      <c r="A331" s="163">
        <v>3113</v>
      </c>
      <c r="B331" s="164"/>
      <c r="C331" s="165"/>
      <c r="D331" s="147" t="s">
        <v>80</v>
      </c>
      <c r="E331" s="143">
        <v>11243.34</v>
      </c>
      <c r="F331" s="349">
        <v>16000</v>
      </c>
      <c r="G331" s="59"/>
      <c r="H331" s="331">
        <f t="shared" ref="H331:H335" si="16">G331/E331*100</f>
        <v>0</v>
      </c>
      <c r="I331" s="250">
        <f>G331/F331*100</f>
        <v>0</v>
      </c>
    </row>
    <row r="332" spans="1:9" x14ac:dyDescent="0.25">
      <c r="A332" s="168">
        <v>312</v>
      </c>
      <c r="B332" s="171"/>
      <c r="C332" s="172"/>
      <c r="D332" s="100" t="s">
        <v>81</v>
      </c>
      <c r="E332" s="100"/>
      <c r="F332" s="273"/>
      <c r="G332" s="316"/>
      <c r="H332" s="336"/>
      <c r="I332" s="273"/>
    </row>
    <row r="333" spans="1:9" x14ac:dyDescent="0.25">
      <c r="A333" s="163">
        <v>3121</v>
      </c>
      <c r="B333" s="164"/>
      <c r="C333" s="165"/>
      <c r="D333" s="147" t="s">
        <v>81</v>
      </c>
      <c r="E333" s="143">
        <v>2675.38</v>
      </c>
      <c r="F333" s="346">
        <v>6500</v>
      </c>
      <c r="G333" s="59">
        <v>2100</v>
      </c>
      <c r="H333" s="331">
        <f t="shared" si="16"/>
        <v>78.493522415507329</v>
      </c>
      <c r="I333" s="244">
        <f>G333/F333*100</f>
        <v>32.307692307692307</v>
      </c>
    </row>
    <row r="334" spans="1:9" x14ac:dyDescent="0.25">
      <c r="A334" s="168">
        <v>313</v>
      </c>
      <c r="B334" s="171"/>
      <c r="C334" s="172"/>
      <c r="D334" s="100" t="s">
        <v>158</v>
      </c>
      <c r="E334" s="100"/>
      <c r="F334" s="273"/>
      <c r="G334" s="316"/>
      <c r="H334" s="336"/>
      <c r="I334" s="273"/>
    </row>
    <row r="335" spans="1:9" x14ac:dyDescent="0.25">
      <c r="A335" s="163">
        <v>3132</v>
      </c>
      <c r="B335" s="164"/>
      <c r="C335" s="165"/>
      <c r="D335" s="147" t="s">
        <v>82</v>
      </c>
      <c r="E335" s="143">
        <v>7763.91</v>
      </c>
      <c r="F335" s="346">
        <v>15000</v>
      </c>
      <c r="G335" s="59">
        <v>8315.73</v>
      </c>
      <c r="H335" s="331">
        <f t="shared" si="16"/>
        <v>107.10750124615045</v>
      </c>
      <c r="I335" s="244">
        <f>G335/F335*100</f>
        <v>55.438199999999995</v>
      </c>
    </row>
    <row r="336" spans="1:9" x14ac:dyDescent="0.25">
      <c r="A336" s="126">
        <v>32</v>
      </c>
      <c r="B336" s="166"/>
      <c r="C336" s="167"/>
      <c r="D336" s="148" t="s">
        <v>30</v>
      </c>
      <c r="E336" s="142">
        <f>E338</f>
        <v>1941.94</v>
      </c>
      <c r="F336" s="272">
        <f>F338</f>
        <v>4500</v>
      </c>
      <c r="G336" s="272">
        <f>G338</f>
        <v>3267.07</v>
      </c>
      <c r="H336" s="283">
        <f>G336/E336*100</f>
        <v>168.23743267042238</v>
      </c>
      <c r="I336" s="283">
        <f>G336/F336*100</f>
        <v>72.601555555555564</v>
      </c>
    </row>
    <row r="337" spans="1:9" x14ac:dyDescent="0.25">
      <c r="A337" s="168">
        <v>321</v>
      </c>
      <c r="B337" s="171"/>
      <c r="C337" s="172"/>
      <c r="D337" s="100" t="s">
        <v>153</v>
      </c>
      <c r="E337" s="100"/>
      <c r="F337" s="273"/>
      <c r="G337" s="316"/>
      <c r="H337" s="325"/>
      <c r="I337" s="273"/>
    </row>
    <row r="338" spans="1:9" x14ac:dyDescent="0.25">
      <c r="A338" s="163">
        <v>3212</v>
      </c>
      <c r="B338" s="164"/>
      <c r="C338" s="165"/>
      <c r="D338" s="147" t="s">
        <v>83</v>
      </c>
      <c r="E338" s="143">
        <v>1941.94</v>
      </c>
      <c r="F338" s="137">
        <v>4500</v>
      </c>
      <c r="G338" s="59">
        <v>3267.07</v>
      </c>
      <c r="H338" s="244">
        <f>G338/E338*100</f>
        <v>168.23743267042238</v>
      </c>
      <c r="I338" s="244">
        <f>G338/F338*100</f>
        <v>72.601555555555564</v>
      </c>
    </row>
    <row r="339" spans="1:9" x14ac:dyDescent="0.25">
      <c r="A339" s="163">
        <v>3225</v>
      </c>
      <c r="B339" s="164"/>
      <c r="C339" s="165"/>
      <c r="D339" s="147" t="s">
        <v>181</v>
      </c>
      <c r="E339" s="143"/>
      <c r="F339" s="137"/>
      <c r="G339" s="59"/>
      <c r="H339" s="244"/>
      <c r="I339" s="137"/>
    </row>
    <row r="340" spans="1:9" x14ac:dyDescent="0.25">
      <c r="A340" s="221" t="s">
        <v>62</v>
      </c>
      <c r="B340" s="222"/>
      <c r="C340" s="223"/>
      <c r="D340" s="145" t="s">
        <v>63</v>
      </c>
      <c r="E340" s="139"/>
      <c r="F340" s="274"/>
      <c r="G340" s="59"/>
      <c r="H340" s="326"/>
      <c r="I340" s="274"/>
    </row>
    <row r="341" spans="1:9" x14ac:dyDescent="0.25">
      <c r="A341" s="186">
        <v>31</v>
      </c>
      <c r="B341" s="187"/>
      <c r="C341" s="188"/>
      <c r="D341" s="38" t="s">
        <v>157</v>
      </c>
      <c r="E341" s="38">
        <f>E342+E343+E344+E345</f>
        <v>790.59</v>
      </c>
      <c r="F341" s="272">
        <f>F342+F343+F344+F345</f>
        <v>470</v>
      </c>
      <c r="G341" s="272">
        <f>G342+G343+G344+G345</f>
        <v>0</v>
      </c>
      <c r="H341" s="283"/>
      <c r="I341" s="272"/>
    </row>
    <row r="342" spans="1:9" x14ac:dyDescent="0.25">
      <c r="A342" s="163">
        <v>3111</v>
      </c>
      <c r="B342" s="164"/>
      <c r="C342" s="165"/>
      <c r="D342" s="147" t="s">
        <v>79</v>
      </c>
      <c r="E342" s="143">
        <v>567.19000000000005</v>
      </c>
      <c r="F342" s="346">
        <v>300</v>
      </c>
      <c r="G342" s="59"/>
      <c r="H342" s="244"/>
      <c r="I342" s="137"/>
    </row>
    <row r="343" spans="1:9" x14ac:dyDescent="0.25">
      <c r="A343" s="163">
        <v>3113</v>
      </c>
      <c r="B343" s="164"/>
      <c r="C343" s="165"/>
      <c r="D343" s="147" t="s">
        <v>80</v>
      </c>
      <c r="E343" s="143">
        <v>125.8</v>
      </c>
      <c r="F343" s="346">
        <v>50</v>
      </c>
      <c r="G343" s="59"/>
      <c r="H343" s="244"/>
      <c r="I343" s="137"/>
    </row>
    <row r="344" spans="1:9" x14ac:dyDescent="0.25">
      <c r="A344" s="163">
        <v>3121</v>
      </c>
      <c r="B344" s="164"/>
      <c r="C344" s="165"/>
      <c r="D344" s="147" t="s">
        <v>81</v>
      </c>
      <c r="E344" s="143">
        <v>24.62</v>
      </c>
      <c r="F344" s="346">
        <v>40</v>
      </c>
      <c r="G344" s="59"/>
      <c r="H344" s="244"/>
      <c r="I344" s="137"/>
    </row>
    <row r="345" spans="1:9" x14ac:dyDescent="0.25">
      <c r="A345" s="163">
        <v>3132</v>
      </c>
      <c r="B345" s="164"/>
      <c r="C345" s="165"/>
      <c r="D345" s="147" t="s">
        <v>112</v>
      </c>
      <c r="E345" s="143">
        <v>72.98</v>
      </c>
      <c r="F345" s="346">
        <v>80</v>
      </c>
      <c r="G345" s="59"/>
      <c r="H345" s="244"/>
      <c r="I345" s="137"/>
    </row>
    <row r="346" spans="1:9" x14ac:dyDescent="0.25">
      <c r="A346" s="126">
        <v>32</v>
      </c>
      <c r="B346" s="166"/>
      <c r="C346" s="167"/>
      <c r="D346" s="148" t="s">
        <v>30</v>
      </c>
      <c r="E346" s="136">
        <f>E348+E350+E351+E352+E353+E354+E355+E356+E357+E358+E349+E347</f>
        <v>15523.140000000001</v>
      </c>
      <c r="F346" s="272">
        <f>F347+F348+F349+F350+F351+F352+F353+F354+F355+F356+F357+F358</f>
        <v>43910</v>
      </c>
      <c r="G346" s="272">
        <f>G347+G348+G349+G350+G351+G352+G353+G354+G355+G356+G357+G358</f>
        <v>14209.380000000001</v>
      </c>
      <c r="H346" s="283">
        <f>G346/E346*100</f>
        <v>91.536763824844712</v>
      </c>
      <c r="I346" s="283">
        <f>G346/F346*100</f>
        <v>32.360236848098381</v>
      </c>
    </row>
    <row r="347" spans="1:9" x14ac:dyDescent="0.25">
      <c r="A347" s="163">
        <v>3211</v>
      </c>
      <c r="B347" s="164"/>
      <c r="C347" s="165"/>
      <c r="D347" s="147" t="s">
        <v>92</v>
      </c>
      <c r="E347" s="147">
        <v>184.36</v>
      </c>
      <c r="F347" s="346">
        <v>300</v>
      </c>
      <c r="G347" s="59"/>
      <c r="H347" s="244">
        <f>G347/E347*100</f>
        <v>0</v>
      </c>
      <c r="I347" s="137"/>
    </row>
    <row r="348" spans="1:9" x14ac:dyDescent="0.25">
      <c r="A348" s="163">
        <v>3212</v>
      </c>
      <c r="B348" s="164"/>
      <c r="C348" s="165"/>
      <c r="D348" s="147" t="s">
        <v>83</v>
      </c>
      <c r="E348" s="143">
        <v>18.079999999999998</v>
      </c>
      <c r="F348" s="346">
        <v>10</v>
      </c>
      <c r="G348" s="59"/>
      <c r="H348" s="244">
        <f t="shared" ref="H348:H354" si="17">G348/E348*100</f>
        <v>0</v>
      </c>
      <c r="I348" s="137"/>
    </row>
    <row r="349" spans="1:9" x14ac:dyDescent="0.25">
      <c r="A349" s="163">
        <v>3213</v>
      </c>
      <c r="B349" s="164"/>
      <c r="C349" s="165"/>
      <c r="D349" s="147" t="s">
        <v>93</v>
      </c>
      <c r="E349" s="147">
        <v>0</v>
      </c>
      <c r="F349" s="346">
        <v>0</v>
      </c>
      <c r="G349" s="59"/>
      <c r="H349" s="244"/>
      <c r="I349" s="137"/>
    </row>
    <row r="350" spans="1:9" x14ac:dyDescent="0.25">
      <c r="A350" s="163">
        <v>3222</v>
      </c>
      <c r="B350" s="164"/>
      <c r="C350" s="165"/>
      <c r="D350" s="147" t="s">
        <v>72</v>
      </c>
      <c r="E350" s="143">
        <v>14920.7</v>
      </c>
      <c r="F350" s="346">
        <v>35500</v>
      </c>
      <c r="G350" s="59">
        <v>13492.12</v>
      </c>
      <c r="H350" s="244">
        <f t="shared" si="17"/>
        <v>90.425516229131347</v>
      </c>
      <c r="I350" s="244">
        <f>G350/F350*100</f>
        <v>38.005971830985921</v>
      </c>
    </row>
    <row r="351" spans="1:9" x14ac:dyDescent="0.25">
      <c r="A351" s="163">
        <v>3221</v>
      </c>
      <c r="B351" s="164"/>
      <c r="C351" s="165"/>
      <c r="D351" s="147" t="s">
        <v>73</v>
      </c>
      <c r="E351" s="143"/>
      <c r="F351" s="346">
        <v>4000</v>
      </c>
      <c r="G351" s="59"/>
      <c r="H351" s="244"/>
      <c r="I351" s="244">
        <f t="shared" ref="I351:I357" si="18">G351/F351*100</f>
        <v>0</v>
      </c>
    </row>
    <row r="352" spans="1:9" x14ac:dyDescent="0.25">
      <c r="A352" s="163">
        <v>3225</v>
      </c>
      <c r="B352" s="164"/>
      <c r="C352" s="165"/>
      <c r="D352" s="147" t="s">
        <v>210</v>
      </c>
      <c r="E352" s="143"/>
      <c r="F352" s="346">
        <v>1500</v>
      </c>
      <c r="G352" s="59">
        <v>169.11</v>
      </c>
      <c r="H352" s="244"/>
      <c r="I352" s="244">
        <f t="shared" si="18"/>
        <v>11.274000000000001</v>
      </c>
    </row>
    <row r="353" spans="1:9" x14ac:dyDescent="0.25">
      <c r="A353" s="163">
        <v>3231</v>
      </c>
      <c r="B353" s="164"/>
      <c r="C353" s="165"/>
      <c r="D353" s="147" t="s">
        <v>244</v>
      </c>
      <c r="E353" s="143">
        <v>87.5</v>
      </c>
      <c r="F353" s="346">
        <v>100</v>
      </c>
      <c r="G353" s="59"/>
      <c r="H353" s="244">
        <f t="shared" si="17"/>
        <v>0</v>
      </c>
      <c r="I353" s="244">
        <f t="shared" si="18"/>
        <v>0</v>
      </c>
    </row>
    <row r="354" spans="1:9" x14ac:dyDescent="0.25">
      <c r="A354" s="163">
        <v>3232</v>
      </c>
      <c r="B354" s="164"/>
      <c r="C354" s="165"/>
      <c r="D354" s="147" t="s">
        <v>231</v>
      </c>
      <c r="E354" s="143">
        <v>312.5</v>
      </c>
      <c r="F354" s="346">
        <v>1500</v>
      </c>
      <c r="G354" s="59">
        <v>206.25</v>
      </c>
      <c r="H354" s="244">
        <f t="shared" si="17"/>
        <v>66</v>
      </c>
      <c r="I354" s="244">
        <f t="shared" si="18"/>
        <v>13.750000000000002</v>
      </c>
    </row>
    <row r="355" spans="1:9" x14ac:dyDescent="0.25">
      <c r="A355" s="163">
        <v>3233</v>
      </c>
      <c r="B355" s="164"/>
      <c r="C355" s="165"/>
      <c r="D355" s="147" t="s">
        <v>98</v>
      </c>
      <c r="E355" s="143"/>
      <c r="F355" s="346"/>
      <c r="G355" s="59"/>
      <c r="H355" s="244"/>
      <c r="I355" s="244"/>
    </row>
    <row r="356" spans="1:9" x14ac:dyDescent="0.25">
      <c r="A356" s="163">
        <v>3234</v>
      </c>
      <c r="B356" s="164"/>
      <c r="C356" s="165"/>
      <c r="D356" s="147" t="s">
        <v>99</v>
      </c>
      <c r="E356" s="143"/>
      <c r="F356" s="346">
        <v>200</v>
      </c>
      <c r="G356" s="59"/>
      <c r="H356" s="244"/>
      <c r="I356" s="244">
        <f t="shared" si="18"/>
        <v>0</v>
      </c>
    </row>
    <row r="357" spans="1:9" x14ac:dyDescent="0.25">
      <c r="A357" s="163">
        <v>3236</v>
      </c>
      <c r="B357" s="164"/>
      <c r="C357" s="165"/>
      <c r="D357" s="147" t="s">
        <v>170</v>
      </c>
      <c r="E357" s="147"/>
      <c r="F357" s="346">
        <v>300</v>
      </c>
      <c r="G357" s="59">
        <v>341.9</v>
      </c>
      <c r="H357" s="244"/>
      <c r="I357" s="244">
        <f t="shared" si="18"/>
        <v>113.96666666666665</v>
      </c>
    </row>
    <row r="358" spans="1:9" x14ac:dyDescent="0.25">
      <c r="A358" s="163">
        <v>3239</v>
      </c>
      <c r="B358" s="164"/>
      <c r="C358" s="165"/>
      <c r="D358" s="147" t="s">
        <v>232</v>
      </c>
      <c r="E358" s="143"/>
      <c r="F358" s="346">
        <v>500</v>
      </c>
      <c r="G358" s="59"/>
      <c r="H358" s="244"/>
      <c r="I358" s="137"/>
    </row>
    <row r="359" spans="1:9" x14ac:dyDescent="0.25">
      <c r="A359" s="126">
        <v>42</v>
      </c>
      <c r="B359" s="166"/>
      <c r="C359" s="167"/>
      <c r="D359" s="148" t="s">
        <v>193</v>
      </c>
      <c r="E359" s="142"/>
      <c r="F359" s="272">
        <f>F360</f>
        <v>1000</v>
      </c>
      <c r="G359" s="272">
        <f>G360</f>
        <v>966.94</v>
      </c>
      <c r="H359" s="283"/>
      <c r="I359" s="283">
        <f>G359/F359*100</f>
        <v>96.694000000000003</v>
      </c>
    </row>
    <row r="360" spans="1:9" x14ac:dyDescent="0.25">
      <c r="A360" s="163">
        <v>4227</v>
      </c>
      <c r="B360" s="164"/>
      <c r="C360" s="165"/>
      <c r="D360" s="147" t="s">
        <v>187</v>
      </c>
      <c r="E360" s="143"/>
      <c r="F360" s="346">
        <v>1000</v>
      </c>
      <c r="G360" s="59">
        <v>966.94</v>
      </c>
      <c r="H360" s="244"/>
      <c r="I360" s="244">
        <f>G360/F360*100</f>
        <v>96.694000000000003</v>
      </c>
    </row>
    <row r="361" spans="1:9" x14ac:dyDescent="0.25">
      <c r="A361" s="125" t="s">
        <v>70</v>
      </c>
      <c r="B361" s="164"/>
      <c r="C361" s="165"/>
      <c r="D361" s="145" t="s">
        <v>186</v>
      </c>
      <c r="E361" s="139"/>
      <c r="F361" s="274"/>
      <c r="G361" s="59"/>
      <c r="H361" s="326"/>
      <c r="I361" s="274"/>
    </row>
    <row r="362" spans="1:9" x14ac:dyDescent="0.25">
      <c r="A362" s="126">
        <v>32</v>
      </c>
      <c r="B362" s="166"/>
      <c r="C362" s="167"/>
      <c r="D362" s="148" t="s">
        <v>30</v>
      </c>
      <c r="E362" s="142"/>
      <c r="F362" s="272">
        <f>F363+F364+F365</f>
        <v>1000</v>
      </c>
      <c r="G362" s="272">
        <f>G363+G364+G365</f>
        <v>0</v>
      </c>
      <c r="H362" s="283"/>
      <c r="I362" s="272"/>
    </row>
    <row r="363" spans="1:9" x14ac:dyDescent="0.25">
      <c r="A363" s="163">
        <v>3211</v>
      </c>
      <c r="B363" s="164"/>
      <c r="C363" s="165"/>
      <c r="D363" s="147" t="s">
        <v>92</v>
      </c>
      <c r="E363" s="143"/>
      <c r="F363" s="137"/>
      <c r="G363" s="59"/>
      <c r="H363" s="244"/>
      <c r="I363" s="137"/>
    </row>
    <row r="364" spans="1:9" x14ac:dyDescent="0.25">
      <c r="A364" s="163">
        <v>3231</v>
      </c>
      <c r="B364" s="164"/>
      <c r="C364" s="165"/>
      <c r="D364" s="147" t="s">
        <v>228</v>
      </c>
      <c r="E364" s="143"/>
      <c r="F364" s="137"/>
      <c r="G364" s="59"/>
      <c r="H364" s="244"/>
      <c r="I364" s="137"/>
    </row>
    <row r="365" spans="1:9" x14ac:dyDescent="0.25">
      <c r="A365" s="163">
        <v>3232</v>
      </c>
      <c r="B365" s="164"/>
      <c r="C365" s="165"/>
      <c r="D365" s="147" t="s">
        <v>229</v>
      </c>
      <c r="E365" s="143"/>
      <c r="F365" s="346">
        <v>1000</v>
      </c>
      <c r="G365" s="59"/>
      <c r="H365" s="244"/>
      <c r="I365" s="137"/>
    </row>
    <row r="366" spans="1:9" x14ac:dyDescent="0.25">
      <c r="A366" s="209" t="s">
        <v>190</v>
      </c>
      <c r="B366" s="210"/>
      <c r="C366" s="211"/>
      <c r="D366" s="144" t="s">
        <v>191</v>
      </c>
      <c r="E366" s="138"/>
      <c r="F366" s="270"/>
      <c r="G366" s="314"/>
      <c r="H366" s="282"/>
      <c r="I366" s="270"/>
    </row>
    <row r="367" spans="1:9" x14ac:dyDescent="0.25">
      <c r="A367" s="163" t="s">
        <v>128</v>
      </c>
      <c r="B367" s="164" t="s">
        <v>120</v>
      </c>
      <c r="C367" s="165"/>
      <c r="D367" s="147"/>
      <c r="E367" s="143"/>
      <c r="F367" s="137"/>
      <c r="G367" s="59"/>
      <c r="H367" s="244"/>
      <c r="I367" s="137"/>
    </row>
    <row r="368" spans="1:9" x14ac:dyDescent="0.25">
      <c r="A368" s="126">
        <v>32</v>
      </c>
      <c r="B368" s="166"/>
      <c r="C368" s="167"/>
      <c r="D368" s="148" t="s">
        <v>30</v>
      </c>
      <c r="E368" s="142"/>
      <c r="F368" s="269"/>
      <c r="G368" s="269"/>
      <c r="H368" s="330"/>
      <c r="I368" s="269"/>
    </row>
    <row r="369" spans="1:9" x14ac:dyDescent="0.25">
      <c r="A369" s="163">
        <v>3237</v>
      </c>
      <c r="B369" s="164"/>
      <c r="C369" s="165"/>
      <c r="D369" s="147" t="s">
        <v>192</v>
      </c>
      <c r="E369" s="143"/>
      <c r="F369" s="137"/>
      <c r="G369" s="59"/>
      <c r="H369" s="244"/>
      <c r="I369" s="137"/>
    </row>
    <row r="370" spans="1:9" x14ac:dyDescent="0.25">
      <c r="A370" s="209" t="s">
        <v>84</v>
      </c>
      <c r="B370" s="210"/>
      <c r="C370" s="211"/>
      <c r="D370" s="144" t="s">
        <v>85</v>
      </c>
      <c r="E370" s="138">
        <f>E372+E380</f>
        <v>4576.37</v>
      </c>
      <c r="F370" s="270">
        <f>F372+F380+F384+F392+F398</f>
        <v>9330</v>
      </c>
      <c r="G370" s="270">
        <f>G372+G380+G384+G392+G398</f>
        <v>1391.32</v>
      </c>
      <c r="H370" s="282">
        <f>G370/E370*100</f>
        <v>30.402262054860074</v>
      </c>
      <c r="I370" s="282">
        <f>G370/F370*100</f>
        <v>14.912325830653806</v>
      </c>
    </row>
    <row r="371" spans="1:9" x14ac:dyDescent="0.25">
      <c r="A371" s="221" t="s">
        <v>60</v>
      </c>
      <c r="B371" s="222"/>
      <c r="C371" s="223"/>
      <c r="D371" s="145" t="s">
        <v>61</v>
      </c>
      <c r="E371" s="139"/>
      <c r="F371" s="274"/>
      <c r="G371" s="59"/>
      <c r="H371" s="326"/>
      <c r="I371" s="274" t="s">
        <v>271</v>
      </c>
    </row>
    <row r="372" spans="1:9" x14ac:dyDescent="0.25">
      <c r="A372" s="126">
        <v>42</v>
      </c>
      <c r="B372" s="187"/>
      <c r="C372" s="188"/>
      <c r="D372" s="148" t="s">
        <v>193</v>
      </c>
      <c r="E372" s="142">
        <f>E378+E374+E375</f>
        <v>1451.37</v>
      </c>
      <c r="F372" s="269">
        <f>F374+F375+F376+F378+F379</f>
        <v>1500</v>
      </c>
      <c r="G372" s="269">
        <f>G374+G375+G376+G378+G379</f>
        <v>1391.32</v>
      </c>
      <c r="H372" s="330">
        <f>G372/E372*100</f>
        <v>95.862529885556413</v>
      </c>
      <c r="I372" s="330">
        <f>G372/F372*100</f>
        <v>92.754666666666665</v>
      </c>
    </row>
    <row r="373" spans="1:9" x14ac:dyDescent="0.25">
      <c r="A373" s="168">
        <v>422</v>
      </c>
      <c r="B373" s="171"/>
      <c r="C373" s="172"/>
      <c r="D373" s="100" t="s">
        <v>162</v>
      </c>
      <c r="E373" s="100"/>
      <c r="F373" s="273"/>
      <c r="G373" s="273"/>
      <c r="H373" s="325"/>
      <c r="I373" s="325"/>
    </row>
    <row r="374" spans="1:9" x14ac:dyDescent="0.25">
      <c r="A374" s="163">
        <v>4221</v>
      </c>
      <c r="B374" s="164"/>
      <c r="C374" s="165"/>
      <c r="D374" s="147" t="s">
        <v>86</v>
      </c>
      <c r="E374" s="143">
        <v>635</v>
      </c>
      <c r="F374" s="346">
        <v>600</v>
      </c>
      <c r="G374" s="59">
        <v>1006</v>
      </c>
      <c r="H374" s="244">
        <f>G374/E374*100</f>
        <v>158.42519685039369</v>
      </c>
      <c r="I374" s="244">
        <f>G374/F374*100</f>
        <v>167.66666666666669</v>
      </c>
    </row>
    <row r="375" spans="1:9" x14ac:dyDescent="0.25">
      <c r="A375" s="163">
        <v>4223</v>
      </c>
      <c r="B375" s="164"/>
      <c r="C375" s="165"/>
      <c r="D375" s="147" t="s">
        <v>246</v>
      </c>
      <c r="E375" s="143">
        <v>650</v>
      </c>
      <c r="F375" s="346">
        <v>0</v>
      </c>
      <c r="G375" s="59"/>
      <c r="H375" s="244"/>
      <c r="I375" s="137"/>
    </row>
    <row r="376" spans="1:9" x14ac:dyDescent="0.25">
      <c r="A376" s="163">
        <v>4227</v>
      </c>
      <c r="B376" s="164"/>
      <c r="C376" s="165"/>
      <c r="D376" s="147" t="s">
        <v>245</v>
      </c>
      <c r="E376" s="143"/>
      <c r="F376" s="346">
        <v>500</v>
      </c>
      <c r="G376" s="59"/>
      <c r="H376" s="244"/>
      <c r="I376" s="137"/>
    </row>
    <row r="377" spans="1:9" x14ac:dyDescent="0.25">
      <c r="A377" s="168">
        <v>424</v>
      </c>
      <c r="B377" s="171"/>
      <c r="C377" s="172"/>
      <c r="D377" s="100" t="s">
        <v>171</v>
      </c>
      <c r="E377" s="100"/>
      <c r="F377" s="273"/>
      <c r="G377" s="273"/>
      <c r="H377" s="325"/>
      <c r="I377" s="273"/>
    </row>
    <row r="378" spans="1:9" x14ac:dyDescent="0.25">
      <c r="A378" s="163">
        <v>4241</v>
      </c>
      <c r="B378" s="164"/>
      <c r="C378" s="165"/>
      <c r="D378" s="147" t="s">
        <v>87</v>
      </c>
      <c r="E378" s="143">
        <v>166.37</v>
      </c>
      <c r="F378" s="137">
        <v>400</v>
      </c>
      <c r="G378" s="59">
        <v>385.32</v>
      </c>
      <c r="H378" s="244">
        <f>G378/E378*100</f>
        <v>231.60425557492337</v>
      </c>
      <c r="I378" s="137">
        <f>G378/F378*100</f>
        <v>96.33</v>
      </c>
    </row>
    <row r="379" spans="1:9" x14ac:dyDescent="0.25">
      <c r="A379" s="221" t="s">
        <v>297</v>
      </c>
      <c r="B379" s="222"/>
      <c r="C379" s="223"/>
      <c r="D379" s="145" t="s">
        <v>120</v>
      </c>
      <c r="E379" s="139"/>
      <c r="F379" s="274"/>
      <c r="G379" s="59"/>
      <c r="H379" s="326"/>
      <c r="I379" s="274"/>
    </row>
    <row r="380" spans="1:9" x14ac:dyDescent="0.25">
      <c r="A380" s="126">
        <v>42</v>
      </c>
      <c r="B380" s="166"/>
      <c r="C380" s="167"/>
      <c r="D380" s="148" t="s">
        <v>193</v>
      </c>
      <c r="E380" s="142">
        <f>E382</f>
        <v>3125</v>
      </c>
      <c r="F380" s="269">
        <f>F381</f>
        <v>1200</v>
      </c>
      <c r="G380" s="269">
        <f>G381</f>
        <v>0</v>
      </c>
      <c r="H380" s="330"/>
      <c r="I380" s="269"/>
    </row>
    <row r="381" spans="1:9" x14ac:dyDescent="0.25">
      <c r="A381" s="163">
        <v>4241</v>
      </c>
      <c r="B381" s="164"/>
      <c r="C381" s="165"/>
      <c r="D381" s="147" t="s">
        <v>267</v>
      </c>
      <c r="E381" s="143"/>
      <c r="F381" s="346">
        <v>1200</v>
      </c>
      <c r="G381" s="59"/>
      <c r="H381" s="244"/>
      <c r="I381" s="137"/>
    </row>
    <row r="382" spans="1:9" x14ac:dyDescent="0.25">
      <c r="A382" s="163">
        <v>4223</v>
      </c>
      <c r="B382" s="164"/>
      <c r="C382" s="165"/>
      <c r="D382" s="147" t="s">
        <v>89</v>
      </c>
      <c r="E382" s="143">
        <v>3125</v>
      </c>
      <c r="F382" s="346">
        <v>0</v>
      </c>
      <c r="G382" s="59"/>
      <c r="H382" s="244"/>
      <c r="I382" s="137"/>
    </row>
    <row r="383" spans="1:9" x14ac:dyDescent="0.25">
      <c r="A383" s="221" t="s">
        <v>90</v>
      </c>
      <c r="B383" s="222"/>
      <c r="C383" s="223"/>
      <c r="D383" s="145" t="s">
        <v>88</v>
      </c>
      <c r="E383" s="139"/>
      <c r="F383" s="274"/>
      <c r="G383" s="59"/>
      <c r="H383" s="326"/>
      <c r="I383" s="274"/>
    </row>
    <row r="384" spans="1:9" x14ac:dyDescent="0.25">
      <c r="A384" s="186">
        <v>32</v>
      </c>
      <c r="B384" s="187"/>
      <c r="C384" s="188"/>
      <c r="D384" s="148" t="s">
        <v>30</v>
      </c>
      <c r="E384" s="142"/>
      <c r="F384" s="269">
        <f>F386+F388+F390</f>
        <v>4130</v>
      </c>
      <c r="G384" s="269">
        <f>G386+G388+G390</f>
        <v>0</v>
      </c>
      <c r="H384" s="330"/>
      <c r="I384" s="269"/>
    </row>
    <row r="385" spans="1:9" x14ac:dyDescent="0.25">
      <c r="A385" s="168">
        <v>321</v>
      </c>
      <c r="B385" s="171"/>
      <c r="C385" s="172"/>
      <c r="D385" s="100" t="s">
        <v>153</v>
      </c>
      <c r="E385" s="100"/>
      <c r="F385" s="273"/>
      <c r="G385" s="273"/>
      <c r="H385" s="325"/>
      <c r="I385" s="273"/>
    </row>
    <row r="386" spans="1:9" x14ac:dyDescent="0.25">
      <c r="A386" s="163">
        <v>3211</v>
      </c>
      <c r="B386" s="164"/>
      <c r="C386" s="165"/>
      <c r="D386" s="147" t="s">
        <v>92</v>
      </c>
      <c r="E386" s="143"/>
      <c r="F386" s="346">
        <v>630</v>
      </c>
      <c r="G386" s="59"/>
      <c r="H386" s="244"/>
      <c r="I386" s="137"/>
    </row>
    <row r="387" spans="1:9" x14ac:dyDescent="0.25">
      <c r="A387" s="168">
        <v>322</v>
      </c>
      <c r="B387" s="171"/>
      <c r="C387" s="172"/>
      <c r="D387" s="106" t="s">
        <v>152</v>
      </c>
      <c r="E387" s="106"/>
      <c r="F387" s="286"/>
      <c r="G387" s="286"/>
      <c r="H387" s="337"/>
      <c r="I387" s="286"/>
    </row>
    <row r="388" spans="1:9" x14ac:dyDescent="0.25">
      <c r="A388" s="163">
        <v>3224</v>
      </c>
      <c r="B388" s="164"/>
      <c r="C388" s="165"/>
      <c r="D388" s="147" t="s">
        <v>74</v>
      </c>
      <c r="E388" s="143"/>
      <c r="F388" s="346">
        <v>1500</v>
      </c>
      <c r="G388" s="59"/>
      <c r="H388" s="244"/>
      <c r="I388" s="137"/>
    </row>
    <row r="389" spans="1:9" x14ac:dyDescent="0.25">
      <c r="A389" s="168">
        <v>323</v>
      </c>
      <c r="B389" s="171"/>
      <c r="C389" s="172"/>
      <c r="D389" s="100" t="s">
        <v>155</v>
      </c>
      <c r="E389" s="100"/>
      <c r="F389" s="273"/>
      <c r="G389" s="273"/>
      <c r="H389" s="325"/>
      <c r="I389" s="273"/>
    </row>
    <row r="390" spans="1:9" x14ac:dyDescent="0.25">
      <c r="A390" s="163">
        <v>3232</v>
      </c>
      <c r="B390" s="164"/>
      <c r="C390" s="165"/>
      <c r="D390" s="147" t="s">
        <v>76</v>
      </c>
      <c r="E390" s="143"/>
      <c r="F390" s="346">
        <v>2000</v>
      </c>
      <c r="G390" s="59"/>
      <c r="H390" s="244"/>
      <c r="I390" s="137"/>
    </row>
    <row r="391" spans="1:9" x14ac:dyDescent="0.25">
      <c r="A391" s="163">
        <v>3231</v>
      </c>
      <c r="B391" s="164"/>
      <c r="C391" s="165"/>
      <c r="D391" s="147" t="s">
        <v>97</v>
      </c>
      <c r="E391" s="143"/>
      <c r="F391" s="137"/>
      <c r="G391" s="59"/>
      <c r="H391" s="244"/>
      <c r="I391" s="137"/>
    </row>
    <row r="392" spans="1:9" x14ac:dyDescent="0.25">
      <c r="A392" s="126">
        <v>42</v>
      </c>
      <c r="B392" s="166"/>
      <c r="C392" s="167"/>
      <c r="D392" s="148" t="s">
        <v>162</v>
      </c>
      <c r="E392" s="142"/>
      <c r="F392" s="269">
        <f>F393+F394+F395+F396+F397</f>
        <v>2500</v>
      </c>
      <c r="G392" s="269">
        <f>G393+G394+G395+G396+G397</f>
        <v>0</v>
      </c>
      <c r="H392" s="330"/>
      <c r="I392" s="269"/>
    </row>
    <row r="393" spans="1:9" x14ac:dyDescent="0.25">
      <c r="A393" s="163">
        <v>4214</v>
      </c>
      <c r="B393" s="164"/>
      <c r="C393" s="165"/>
      <c r="D393" s="147" t="s">
        <v>182</v>
      </c>
      <c r="E393" s="143"/>
      <c r="F393" s="137"/>
      <c r="G393" s="59"/>
      <c r="H393" s="244"/>
      <c r="I393" s="137"/>
    </row>
    <row r="394" spans="1:9" x14ac:dyDescent="0.25">
      <c r="A394" s="163">
        <v>4221</v>
      </c>
      <c r="B394" s="164"/>
      <c r="C394" s="165"/>
      <c r="D394" s="147" t="s">
        <v>86</v>
      </c>
      <c r="E394" s="143"/>
      <c r="F394" s="346">
        <v>1500</v>
      </c>
      <c r="G394" s="59"/>
      <c r="H394" s="244"/>
      <c r="I394" s="137"/>
    </row>
    <row r="395" spans="1:9" x14ac:dyDescent="0.25">
      <c r="A395" s="163">
        <v>4223</v>
      </c>
      <c r="B395" s="164"/>
      <c r="C395" s="165"/>
      <c r="D395" s="147" t="s">
        <v>89</v>
      </c>
      <c r="E395" s="143"/>
      <c r="F395" s="346">
        <v>1000</v>
      </c>
      <c r="G395" s="59"/>
      <c r="H395" s="244"/>
      <c r="I395" s="137"/>
    </row>
    <row r="396" spans="1:9" x14ac:dyDescent="0.25">
      <c r="A396" s="163">
        <v>4241</v>
      </c>
      <c r="B396" s="193"/>
      <c r="C396" s="180"/>
      <c r="D396" s="41" t="s">
        <v>87</v>
      </c>
      <c r="E396" s="41"/>
      <c r="F396" s="278"/>
      <c r="G396" s="59"/>
      <c r="H396" s="338"/>
      <c r="I396" s="278"/>
    </row>
    <row r="397" spans="1:9" x14ac:dyDescent="0.25">
      <c r="A397" s="221" t="s">
        <v>70</v>
      </c>
      <c r="B397" s="222"/>
      <c r="C397" s="223"/>
      <c r="D397" s="145" t="s">
        <v>71</v>
      </c>
      <c r="E397" s="139"/>
      <c r="F397" s="274"/>
      <c r="G397" s="59"/>
      <c r="H397" s="326"/>
      <c r="I397" s="274"/>
    </row>
    <row r="398" spans="1:9" x14ac:dyDescent="0.25">
      <c r="A398" s="126">
        <v>42</v>
      </c>
      <c r="B398" s="166"/>
      <c r="C398" s="167"/>
      <c r="D398" s="148" t="s">
        <v>162</v>
      </c>
      <c r="E398" s="142"/>
      <c r="F398" s="269"/>
      <c r="G398" s="269"/>
      <c r="H398" s="330"/>
      <c r="I398" s="269"/>
    </row>
    <row r="399" spans="1:9" x14ac:dyDescent="0.25">
      <c r="A399" s="192">
        <v>4241</v>
      </c>
      <c r="B399" s="190"/>
      <c r="C399" s="191"/>
      <c r="D399" s="145" t="s">
        <v>87</v>
      </c>
      <c r="E399" s="139"/>
      <c r="F399" s="274"/>
      <c r="G399" s="59"/>
      <c r="H399" s="326"/>
      <c r="I399" s="274"/>
    </row>
    <row r="400" spans="1:9" x14ac:dyDescent="0.25">
      <c r="A400" s="209" t="s">
        <v>237</v>
      </c>
      <c r="B400" s="210"/>
      <c r="C400" s="211"/>
      <c r="D400" s="144" t="s">
        <v>138</v>
      </c>
      <c r="E400" s="138">
        <f>E403</f>
        <v>0</v>
      </c>
      <c r="F400" s="287">
        <f>F402</f>
        <v>33000</v>
      </c>
      <c r="G400" s="314"/>
      <c r="H400" s="339"/>
      <c r="I400" s="287"/>
    </row>
    <row r="401" spans="1:9" x14ac:dyDescent="0.25">
      <c r="A401" s="221" t="s">
        <v>297</v>
      </c>
      <c r="B401" s="222"/>
      <c r="C401" s="223"/>
      <c r="D401" s="145" t="s">
        <v>65</v>
      </c>
      <c r="E401" s="139"/>
      <c r="F401" s="274"/>
      <c r="G401" s="59"/>
      <c r="H401" s="326"/>
      <c r="I401" s="274"/>
    </row>
    <row r="402" spans="1:9" x14ac:dyDescent="0.25">
      <c r="A402" s="126">
        <v>37</v>
      </c>
      <c r="B402" s="166"/>
      <c r="C402" s="167"/>
      <c r="D402" s="148" t="s">
        <v>46</v>
      </c>
      <c r="E402" s="142">
        <f>E403</f>
        <v>0</v>
      </c>
      <c r="F402" s="269">
        <f>F403</f>
        <v>33000</v>
      </c>
      <c r="G402" s="269">
        <f>G403</f>
        <v>0</v>
      </c>
      <c r="H402" s="330"/>
      <c r="I402" s="269"/>
    </row>
    <row r="403" spans="1:9" x14ac:dyDescent="0.25">
      <c r="A403" s="163">
        <v>3722</v>
      </c>
      <c r="B403" s="164"/>
      <c r="C403" s="165"/>
      <c r="D403" s="147" t="s">
        <v>91</v>
      </c>
      <c r="E403" s="143"/>
      <c r="F403" s="346">
        <v>33000</v>
      </c>
      <c r="G403" s="59"/>
      <c r="H403" s="244"/>
      <c r="I403" s="137"/>
    </row>
    <row r="404" spans="1:9" x14ac:dyDescent="0.25">
      <c r="A404" s="209" t="s">
        <v>230</v>
      </c>
      <c r="B404" s="210"/>
      <c r="C404" s="211"/>
      <c r="D404" s="144" t="s">
        <v>238</v>
      </c>
      <c r="E404" s="138">
        <f>E406</f>
        <v>0</v>
      </c>
      <c r="F404" s="287">
        <v>41000</v>
      </c>
      <c r="G404" s="314"/>
      <c r="H404" s="339"/>
      <c r="I404" s="287"/>
    </row>
    <row r="405" spans="1:9" x14ac:dyDescent="0.25">
      <c r="A405" s="126">
        <v>42</v>
      </c>
      <c r="B405" s="166"/>
      <c r="C405" s="167"/>
      <c r="D405" s="148" t="s">
        <v>193</v>
      </c>
      <c r="E405" s="142">
        <f>E406</f>
        <v>0</v>
      </c>
      <c r="F405" s="269">
        <f>F406</f>
        <v>41000</v>
      </c>
      <c r="G405" s="269">
        <f>G406</f>
        <v>0</v>
      </c>
      <c r="H405" s="330"/>
      <c r="I405" s="269"/>
    </row>
    <row r="406" spans="1:9" x14ac:dyDescent="0.25">
      <c r="A406" s="194">
        <v>4241</v>
      </c>
      <c r="B406" s="195"/>
      <c r="C406" s="196"/>
      <c r="D406" s="47" t="s">
        <v>87</v>
      </c>
      <c r="E406" s="47"/>
      <c r="F406" s="347">
        <v>41000</v>
      </c>
      <c r="G406" s="59"/>
      <c r="H406" s="340"/>
      <c r="I406" s="288"/>
    </row>
    <row r="407" spans="1:9" ht="38.25" x14ac:dyDescent="0.25">
      <c r="A407" s="209" t="s">
        <v>194</v>
      </c>
      <c r="B407" s="210"/>
      <c r="C407" s="211"/>
      <c r="D407" s="144" t="s">
        <v>195</v>
      </c>
      <c r="E407" s="138">
        <f>E410</f>
        <v>1218.9100000000001</v>
      </c>
      <c r="F407" s="270">
        <f>F409</f>
        <v>1300</v>
      </c>
      <c r="G407" s="270">
        <f>G409</f>
        <v>1223.3</v>
      </c>
      <c r="H407" s="282">
        <f>G407/E407*100</f>
        <v>100.36015784594431</v>
      </c>
      <c r="I407" s="270">
        <f>G407/F407*100</f>
        <v>94.1</v>
      </c>
    </row>
    <row r="408" spans="1:9" x14ac:dyDescent="0.25">
      <c r="A408" s="197" t="s">
        <v>298</v>
      </c>
      <c r="B408" s="198" t="s">
        <v>120</v>
      </c>
      <c r="C408" s="199"/>
      <c r="D408" s="104"/>
      <c r="E408" s="104"/>
      <c r="F408" s="289"/>
      <c r="G408" s="59"/>
      <c r="H408" s="341"/>
      <c r="I408" s="289"/>
    </row>
    <row r="409" spans="1:9" x14ac:dyDescent="0.25">
      <c r="A409" s="200">
        <v>38</v>
      </c>
      <c r="B409" s="201"/>
      <c r="C409" s="202"/>
      <c r="D409" s="105" t="s">
        <v>197</v>
      </c>
      <c r="E409" s="105">
        <f>E410</f>
        <v>1218.9100000000001</v>
      </c>
      <c r="F409" s="290">
        <f>F410</f>
        <v>1300</v>
      </c>
      <c r="G409" s="290">
        <f>G410</f>
        <v>1223.3</v>
      </c>
      <c r="H409" s="342">
        <f>G409/E409*100</f>
        <v>100.36015784594431</v>
      </c>
      <c r="I409" s="290"/>
    </row>
    <row r="410" spans="1:9" x14ac:dyDescent="0.25">
      <c r="A410" s="194">
        <v>3812</v>
      </c>
      <c r="B410" s="195"/>
      <c r="C410" s="196"/>
      <c r="D410" s="47" t="s">
        <v>196</v>
      </c>
      <c r="E410" s="47">
        <v>1218.9100000000001</v>
      </c>
      <c r="F410" s="347">
        <v>1300</v>
      </c>
      <c r="G410" s="59">
        <v>1223.3</v>
      </c>
      <c r="H410" s="340">
        <f>G410/E410*100</f>
        <v>100.36015784594431</v>
      </c>
      <c r="I410" s="288"/>
    </row>
    <row r="411" spans="1:9" x14ac:dyDescent="0.25">
      <c r="A411" s="209" t="s">
        <v>172</v>
      </c>
      <c r="B411" s="210"/>
      <c r="C411" s="211"/>
      <c r="D411" s="93" t="s">
        <v>173</v>
      </c>
      <c r="E411" s="93">
        <f>E414</f>
        <v>25</v>
      </c>
      <c r="F411" s="291">
        <f>F413</f>
        <v>80</v>
      </c>
      <c r="G411" s="291">
        <f>G413</f>
        <v>25</v>
      </c>
      <c r="H411" s="343">
        <f>G411/E411*100</f>
        <v>100</v>
      </c>
      <c r="I411" s="291">
        <f>G411/F411*100</f>
        <v>31.25</v>
      </c>
    </row>
    <row r="412" spans="1:9" x14ac:dyDescent="0.25">
      <c r="A412" s="221" t="s">
        <v>62</v>
      </c>
      <c r="B412" s="222"/>
      <c r="C412" s="223"/>
      <c r="D412" s="145" t="s">
        <v>63</v>
      </c>
      <c r="E412" s="139"/>
      <c r="F412" s="274"/>
      <c r="G412" s="59"/>
      <c r="H412" s="326"/>
      <c r="I412" s="274"/>
    </row>
    <row r="413" spans="1:9" x14ac:dyDescent="0.25">
      <c r="A413" s="227">
        <v>32</v>
      </c>
      <c r="B413" s="228"/>
      <c r="C413" s="229"/>
      <c r="D413" s="148" t="s">
        <v>203</v>
      </c>
      <c r="E413" s="142">
        <f>E414</f>
        <v>25</v>
      </c>
      <c r="F413" s="269">
        <f>F414+F415</f>
        <v>80</v>
      </c>
      <c r="G413" s="269">
        <f>G414+G415</f>
        <v>25</v>
      </c>
      <c r="H413" s="330">
        <f>G413/E413*100</f>
        <v>100</v>
      </c>
      <c r="I413" s="269">
        <f>G413/F413*100</f>
        <v>31.25</v>
      </c>
    </row>
    <row r="414" spans="1:9" x14ac:dyDescent="0.25">
      <c r="A414" s="203">
        <v>3294</v>
      </c>
      <c r="B414" s="204"/>
      <c r="C414" s="205"/>
      <c r="D414" s="47" t="s">
        <v>243</v>
      </c>
      <c r="E414" s="47">
        <v>25</v>
      </c>
      <c r="F414" s="347">
        <v>30</v>
      </c>
      <c r="G414" s="59">
        <v>25</v>
      </c>
      <c r="H414" s="340">
        <f>G414/E414*100</f>
        <v>100</v>
      </c>
      <c r="I414" s="340">
        <f>G414/F414*100</f>
        <v>83.333333333333343</v>
      </c>
    </row>
    <row r="415" spans="1:9" x14ac:dyDescent="0.25">
      <c r="A415" s="230">
        <v>3299</v>
      </c>
      <c r="B415" s="231"/>
      <c r="C415" s="232"/>
      <c r="D415" s="47" t="s">
        <v>174</v>
      </c>
      <c r="E415" s="47"/>
      <c r="F415" s="347">
        <v>50</v>
      </c>
      <c r="G415" s="59"/>
      <c r="H415" s="340"/>
      <c r="I415" s="288"/>
    </row>
    <row r="416" spans="1:9" ht="25.5" x14ac:dyDescent="0.25">
      <c r="A416" s="209" t="s">
        <v>247</v>
      </c>
      <c r="B416" s="210"/>
      <c r="C416" s="211"/>
      <c r="D416" s="93" t="s">
        <v>248</v>
      </c>
      <c r="E416" s="93">
        <f>E421+E422+E423+E424+E427</f>
        <v>7663.13</v>
      </c>
      <c r="F416" s="287">
        <f>F418</f>
        <v>5000</v>
      </c>
      <c r="G416" s="287">
        <f>G418</f>
        <v>5164.42</v>
      </c>
      <c r="H416" s="339">
        <f>G416/E416*100</f>
        <v>67.393088724842201</v>
      </c>
      <c r="I416" s="287">
        <f>G416/F416*100</f>
        <v>103.2884</v>
      </c>
    </row>
    <row r="417" spans="1:10" x14ac:dyDescent="0.25">
      <c r="A417" s="221" t="s">
        <v>297</v>
      </c>
      <c r="B417" s="222"/>
      <c r="C417" s="223"/>
      <c r="D417" s="145" t="s">
        <v>65</v>
      </c>
      <c r="E417" s="139"/>
      <c r="F417" s="274"/>
      <c r="G417" s="59"/>
      <c r="H417" s="326"/>
      <c r="I417" s="274"/>
    </row>
    <row r="418" spans="1:10" x14ac:dyDescent="0.25">
      <c r="A418" s="227">
        <v>32</v>
      </c>
      <c r="B418" s="228"/>
      <c r="C418" s="229"/>
      <c r="D418" s="148" t="s">
        <v>203</v>
      </c>
      <c r="E418" s="142">
        <f>E421+E422+E423+E424+E427</f>
        <v>7663.13</v>
      </c>
      <c r="F418" s="269">
        <f>F422+F423+F424+F426+F427</f>
        <v>5000</v>
      </c>
      <c r="G418" s="269">
        <f>G422+G423+G424+G426+G427+G419+G421+G420+G425</f>
        <v>5164.42</v>
      </c>
      <c r="H418" s="330">
        <f>G418/E418*100</f>
        <v>67.393088724842201</v>
      </c>
      <c r="I418" s="330">
        <f>G418/F418*100</f>
        <v>103.2884</v>
      </c>
    </row>
    <row r="419" spans="1:10" x14ac:dyDescent="0.25">
      <c r="A419" s="221">
        <v>3121</v>
      </c>
      <c r="B419" s="222"/>
      <c r="C419" s="223"/>
      <c r="D419" s="47" t="s">
        <v>81</v>
      </c>
      <c r="E419" s="47"/>
      <c r="F419" s="288"/>
      <c r="G419" s="137">
        <v>288.41000000000003</v>
      </c>
      <c r="H419" s="244"/>
      <c r="I419" s="340"/>
      <c r="J419" t="s">
        <v>286</v>
      </c>
    </row>
    <row r="420" spans="1:10" x14ac:dyDescent="0.25">
      <c r="A420" s="221">
        <v>3132</v>
      </c>
      <c r="B420" s="222"/>
      <c r="C420" s="223"/>
      <c r="D420" s="47" t="s">
        <v>287</v>
      </c>
      <c r="E420" s="47"/>
      <c r="F420" s="288"/>
      <c r="G420" s="137">
        <v>47.59</v>
      </c>
      <c r="H420" s="244"/>
      <c r="I420" s="340"/>
      <c r="J420" t="s">
        <v>286</v>
      </c>
    </row>
    <row r="421" spans="1:10" x14ac:dyDescent="0.25">
      <c r="A421" s="230">
        <v>3213</v>
      </c>
      <c r="B421" s="231"/>
      <c r="C421" s="232"/>
      <c r="D421" s="47" t="s">
        <v>93</v>
      </c>
      <c r="E421" s="47">
        <v>0.37</v>
      </c>
      <c r="F421" s="288"/>
      <c r="G421" s="59"/>
      <c r="H421" s="244"/>
      <c r="I421" s="340"/>
    </row>
    <row r="422" spans="1:10" x14ac:dyDescent="0.25">
      <c r="A422" s="230">
        <v>3221</v>
      </c>
      <c r="B422" s="231"/>
      <c r="C422" s="232"/>
      <c r="D422" s="47" t="s">
        <v>249</v>
      </c>
      <c r="E422" s="47">
        <v>5832.76</v>
      </c>
      <c r="F422" s="347">
        <v>1500</v>
      </c>
      <c r="G422" s="59">
        <v>1463</v>
      </c>
      <c r="H422" s="244">
        <f t="shared" ref="H422:H427" si="19">G422/E422*100</f>
        <v>25.082465248012948</v>
      </c>
      <c r="I422" s="340">
        <f>G422/F422*100</f>
        <v>97.533333333333331</v>
      </c>
    </row>
    <row r="423" spans="1:10" x14ac:dyDescent="0.25">
      <c r="A423" s="230">
        <v>3225</v>
      </c>
      <c r="B423" s="231"/>
      <c r="C423" s="232"/>
      <c r="D423" s="47" t="s">
        <v>250</v>
      </c>
      <c r="E423" s="47">
        <v>190</v>
      </c>
      <c r="F423" s="347"/>
      <c r="G423" s="59"/>
      <c r="H423" s="244"/>
      <c r="I423" s="288"/>
    </row>
    <row r="424" spans="1:10" x14ac:dyDescent="0.25">
      <c r="A424" s="230">
        <v>3231</v>
      </c>
      <c r="B424" s="231"/>
      <c r="C424" s="232"/>
      <c r="D424" s="47" t="s">
        <v>228</v>
      </c>
      <c r="E424" s="47">
        <v>1300</v>
      </c>
      <c r="F424" s="347">
        <v>1500</v>
      </c>
      <c r="G424" s="59">
        <v>600</v>
      </c>
      <c r="H424" s="244">
        <f t="shared" si="19"/>
        <v>46.153846153846153</v>
      </c>
      <c r="I424" s="288">
        <f t="shared" ref="I424:I427" si="20">G424/F424*100</f>
        <v>40</v>
      </c>
    </row>
    <row r="425" spans="1:10" x14ac:dyDescent="0.25">
      <c r="A425" s="230">
        <v>3237</v>
      </c>
      <c r="B425" s="231"/>
      <c r="C425" s="232"/>
      <c r="D425" s="47" t="s">
        <v>288</v>
      </c>
      <c r="E425" s="47"/>
      <c r="F425" s="347"/>
      <c r="G425" s="59">
        <v>2435.42</v>
      </c>
      <c r="H425" s="244"/>
      <c r="I425" s="288"/>
      <c r="J425" t="s">
        <v>286</v>
      </c>
    </row>
    <row r="426" spans="1:10" x14ac:dyDescent="0.25">
      <c r="A426" s="230">
        <v>3239</v>
      </c>
      <c r="B426" s="231"/>
      <c r="C426" s="232"/>
      <c r="D426" s="47" t="s">
        <v>266</v>
      </c>
      <c r="E426" s="47"/>
      <c r="F426" s="347">
        <v>1000</v>
      </c>
      <c r="G426" s="59"/>
      <c r="H426" s="244"/>
      <c r="I426" s="288">
        <f t="shared" si="20"/>
        <v>0</v>
      </c>
    </row>
    <row r="427" spans="1:10" x14ac:dyDescent="0.25">
      <c r="A427" s="230">
        <v>3299</v>
      </c>
      <c r="B427" s="231"/>
      <c r="C427" s="232"/>
      <c r="D427" s="47" t="s">
        <v>107</v>
      </c>
      <c r="E427" s="47">
        <v>340</v>
      </c>
      <c r="F427" s="347">
        <v>1000</v>
      </c>
      <c r="G427" s="59">
        <v>330</v>
      </c>
      <c r="H427" s="244">
        <f t="shared" si="19"/>
        <v>97.058823529411768</v>
      </c>
      <c r="I427" s="288">
        <f t="shared" si="20"/>
        <v>33</v>
      </c>
    </row>
    <row r="428" spans="1:10" x14ac:dyDescent="0.25">
      <c r="A428" s="233" t="s">
        <v>119</v>
      </c>
      <c r="B428" s="234"/>
      <c r="C428" s="234"/>
      <c r="D428" s="48"/>
      <c r="E428" s="245">
        <f>E411+E407+E404+E400+E370+E326+E322+E304+E297+E272+E187+E183+E179+E171+E167+E118+E99+E96+E93+E79+E70+E38+E12+E7+E16+E23+E416+E85</f>
        <v>1579388.45</v>
      </c>
      <c r="F428" s="245">
        <f>F411+F407+F404+F400+F370+F326+F322+F304+F297+F272+F187+F183+F179+F171+F167+F118+F99+F96+F93+F79+F70+F38+F12+F7+F16+F23+F416+F85+F90+F81+F30</f>
        <v>3271986.33</v>
      </c>
      <c r="G428" s="245">
        <f>G411+G407+G404+G400+G370+G326+G322+G304+G297+G272+G187+G183+G179+G171+G167+G118+G99+G96+G93+G79+G70+G38+G12+G7+G16+G23+G416+G85+G90</f>
        <v>1483017.71</v>
      </c>
      <c r="H428" s="245">
        <f>G428/E428*100</f>
        <v>93.898224341199906</v>
      </c>
      <c r="I428" s="245">
        <f>G428/F428*100</f>
        <v>45.324691500162835</v>
      </c>
    </row>
  </sheetData>
  <mergeCells count="19">
    <mergeCell ref="A179:C179"/>
    <mergeCell ref="A17:C17"/>
    <mergeCell ref="A18:C18"/>
    <mergeCell ref="A25:C25"/>
    <mergeCell ref="A24:C24"/>
    <mergeCell ref="A23:C23"/>
    <mergeCell ref="A119:C119"/>
    <mergeCell ref="A30:C30"/>
    <mergeCell ref="A31:C31"/>
    <mergeCell ref="A32:C32"/>
    <mergeCell ref="A33:C33"/>
    <mergeCell ref="A21:B21"/>
    <mergeCell ref="A28:B28"/>
    <mergeCell ref="A35:B35"/>
    <mergeCell ref="B2:G2"/>
    <mergeCell ref="A16:C16"/>
    <mergeCell ref="A26:C26"/>
    <mergeCell ref="A19:C19"/>
    <mergeCell ref="A129:C129"/>
  </mergeCells>
  <pageMargins left="0.7" right="0.7" top="0.75" bottom="0.75" header="0.3" footer="0.3"/>
  <pageSetup paperSize="9" scale="8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5</vt:i4>
      </vt:variant>
    </vt:vector>
  </HeadingPairs>
  <TitlesOfParts>
    <vt:vector size="5" baseType="lpstr">
      <vt:lpstr>SAŽETAK</vt:lpstr>
      <vt:lpstr>Prihodi i rashodi po izvorima</vt:lpstr>
      <vt:lpstr> Račun prihoda i rashoda</vt:lpstr>
      <vt:lpstr>Rashodi prema funkcijskoj kl</vt:lpstr>
      <vt:lpstr>POSEBNI DIO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Windows User</cp:lastModifiedBy>
  <cp:lastPrinted>2026-07-16T10:37:55Z</cp:lastPrinted>
  <dcterms:created xsi:type="dcterms:W3CDTF">2022-08-12T12:51:27Z</dcterms:created>
  <dcterms:modified xsi:type="dcterms:W3CDTF">2026-07-23T08:20:46Z</dcterms:modified>
</cp:coreProperties>
</file>