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FINANCIJSKI PLAN\2026\"/>
    </mc:Choice>
  </mc:AlternateContent>
  <xr:revisionPtr revIDLastSave="0" documentId="13_ncr:1_{C2C34553-76FF-47BA-8817-78DCC22B1E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1" r:id="rId1"/>
    <sheet name="Prihodi i rashodi po izvorima" sheetId="8" r:id="rId2"/>
    <sheet name=" Račun prihoda i rashoda" sheetId="3" r:id="rId3"/>
    <sheet name="Rashodi prema funkcijskoj kl" sheetId="5" r:id="rId4"/>
    <sheet name="POSEBNI DIO" sheetId="9" r:id="rId5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8" i="3" l="1"/>
  <c r="J38" i="3"/>
  <c r="H38" i="3"/>
  <c r="I87" i="3"/>
  <c r="J87" i="3"/>
  <c r="H87" i="3"/>
  <c r="H446" i="9"/>
  <c r="G446" i="9"/>
  <c r="H17" i="9"/>
  <c r="G17" i="9"/>
  <c r="H29" i="9"/>
  <c r="H31" i="9"/>
  <c r="H24" i="9"/>
  <c r="G24" i="9"/>
  <c r="G31" i="9"/>
  <c r="G29" i="9"/>
  <c r="H15" i="9"/>
  <c r="G15" i="9"/>
  <c r="H22" i="9"/>
  <c r="G22" i="9"/>
  <c r="G50" i="3"/>
  <c r="F186" i="9"/>
  <c r="F183" i="9"/>
  <c r="F182" i="9"/>
  <c r="F24" i="9"/>
  <c r="G87" i="3" s="1"/>
  <c r="F22" i="9"/>
  <c r="F144" i="9"/>
  <c r="G62" i="3" s="1"/>
  <c r="F140" i="9"/>
  <c r="G49" i="3" s="1"/>
  <c r="F49" i="3"/>
  <c r="E271" i="9"/>
  <c r="E269" i="9"/>
  <c r="E278" i="9"/>
  <c r="E362" i="9"/>
  <c r="F52" i="3" s="1"/>
  <c r="E367" i="9"/>
  <c r="F72" i="3"/>
  <c r="G349" i="9"/>
  <c r="G84" i="3"/>
  <c r="G31" i="3"/>
  <c r="G34" i="3"/>
  <c r="G33" i="3"/>
  <c r="G19" i="3"/>
  <c r="G70" i="3"/>
  <c r="G69" i="3" s="1"/>
  <c r="G75" i="3"/>
  <c r="H75" i="3"/>
  <c r="I75" i="3"/>
  <c r="J75" i="3"/>
  <c r="G89" i="3"/>
  <c r="G88" i="3" s="1"/>
  <c r="G86" i="3"/>
  <c r="F86" i="3"/>
  <c r="G83" i="3"/>
  <c r="G82" i="3"/>
  <c r="G79" i="3"/>
  <c r="G77" i="3" s="1"/>
  <c r="G74" i="3"/>
  <c r="G73" i="3"/>
  <c r="G68" i="3"/>
  <c r="H68" i="3"/>
  <c r="I68" i="3"/>
  <c r="J68" i="3"/>
  <c r="G67" i="3"/>
  <c r="H67" i="3"/>
  <c r="I67" i="3"/>
  <c r="J67" i="3"/>
  <c r="G66" i="3"/>
  <c r="G65" i="3"/>
  <c r="F62" i="3"/>
  <c r="G60" i="3"/>
  <c r="C20" i="8" s="1"/>
  <c r="C37" i="8" s="1"/>
  <c r="G59" i="3"/>
  <c r="G56" i="3"/>
  <c r="G52" i="3"/>
  <c r="H90" i="9"/>
  <c r="I90" i="9"/>
  <c r="G90" i="9"/>
  <c r="F345" i="9"/>
  <c r="G345" i="9"/>
  <c r="H345" i="9"/>
  <c r="I345" i="9"/>
  <c r="F303" i="9"/>
  <c r="G303" i="9"/>
  <c r="H303" i="9"/>
  <c r="I303" i="9"/>
  <c r="F39" i="3"/>
  <c r="F36" i="9"/>
  <c r="G37" i="3" s="1"/>
  <c r="G27" i="3"/>
  <c r="E12" i="9"/>
  <c r="E17" i="9"/>
  <c r="E24" i="9"/>
  <c r="E40" i="9"/>
  <c r="F40" i="9"/>
  <c r="G55" i="3" s="1"/>
  <c r="E63" i="9"/>
  <c r="F65" i="3" s="1"/>
  <c r="E66" i="9"/>
  <c r="F74" i="3" s="1"/>
  <c r="E72" i="9"/>
  <c r="E74" i="9"/>
  <c r="E80" i="9"/>
  <c r="E93" i="9"/>
  <c r="E96" i="9"/>
  <c r="E100" i="9"/>
  <c r="E104" i="9"/>
  <c r="E109" i="9"/>
  <c r="E113" i="9"/>
  <c r="E119" i="9"/>
  <c r="F119" i="9"/>
  <c r="E123" i="9"/>
  <c r="F123" i="9"/>
  <c r="E130" i="9"/>
  <c r="F130" i="9"/>
  <c r="G48" i="3" s="1"/>
  <c r="E134" i="9"/>
  <c r="F134" i="9"/>
  <c r="G61" i="3" s="1"/>
  <c r="G134" i="9"/>
  <c r="H61" i="3" s="1"/>
  <c r="E168" i="9"/>
  <c r="E176" i="9"/>
  <c r="F89" i="3" s="1"/>
  <c r="F88" i="3" s="1"/>
  <c r="E179" i="9"/>
  <c r="E183" i="9"/>
  <c r="F189" i="9"/>
  <c r="G189" i="9"/>
  <c r="H189" i="9"/>
  <c r="I189" i="9"/>
  <c r="E189" i="9"/>
  <c r="F193" i="9"/>
  <c r="G193" i="9"/>
  <c r="H193" i="9"/>
  <c r="I193" i="9"/>
  <c r="E193" i="9"/>
  <c r="F200" i="9"/>
  <c r="G200" i="9"/>
  <c r="H200" i="9"/>
  <c r="I200" i="9"/>
  <c r="E200" i="9"/>
  <c r="F208" i="9"/>
  <c r="G208" i="9"/>
  <c r="H208" i="9"/>
  <c r="I208" i="9"/>
  <c r="E208" i="9"/>
  <c r="E217" i="9"/>
  <c r="F70" i="3" s="1"/>
  <c r="F69" i="3" s="1"/>
  <c r="E219" i="9"/>
  <c r="F75" i="3" s="1"/>
  <c r="E234" i="9"/>
  <c r="F60" i="3" s="1"/>
  <c r="B20" i="8" s="1"/>
  <c r="B37" i="8" s="1"/>
  <c r="E253" i="9"/>
  <c r="F31" i="3" s="1"/>
  <c r="E256" i="9"/>
  <c r="F59" i="3" s="1"/>
  <c r="E263" i="9"/>
  <c r="F67" i="3" s="1"/>
  <c r="E266" i="9"/>
  <c r="F83" i="3" s="1"/>
  <c r="E290" i="9"/>
  <c r="F68" i="3" s="1"/>
  <c r="E292" i="9"/>
  <c r="E296" i="9"/>
  <c r="E303" i="9"/>
  <c r="E345" i="9"/>
  <c r="E349" i="9"/>
  <c r="E357" i="9"/>
  <c r="F367" i="9"/>
  <c r="G25" i="3" s="1"/>
  <c r="G23" i="3" s="1"/>
  <c r="E393" i="9"/>
  <c r="F82" i="3" s="1"/>
  <c r="E423" i="9"/>
  <c r="F73" i="3" s="1"/>
  <c r="E426" i="9"/>
  <c r="F84" i="3" s="1"/>
  <c r="E430" i="9"/>
  <c r="E434" i="9"/>
  <c r="G17" i="3"/>
  <c r="H17" i="3"/>
  <c r="I17" i="3"/>
  <c r="J17" i="3"/>
  <c r="G15" i="3"/>
  <c r="G14" i="3"/>
  <c r="C16" i="8" s="1"/>
  <c r="C41" i="8" s="1"/>
  <c r="H14" i="3"/>
  <c r="D16" i="8" s="1"/>
  <c r="I14" i="3"/>
  <c r="E16" i="8" s="1"/>
  <c r="E41" i="8" s="1"/>
  <c r="J14" i="3"/>
  <c r="F16" i="8" s="1"/>
  <c r="F14" i="3"/>
  <c r="B16" i="8" s="1"/>
  <c r="B41" i="8" s="1"/>
  <c r="C14" i="5"/>
  <c r="C13" i="5" s="1"/>
  <c r="D14" i="5"/>
  <c r="E14" i="5"/>
  <c r="F14" i="5"/>
  <c r="B14" i="5"/>
  <c r="I80" i="9"/>
  <c r="H80" i="9"/>
  <c r="G188" i="9"/>
  <c r="G222" i="9"/>
  <c r="G367" i="9"/>
  <c r="G393" i="9"/>
  <c r="G80" i="9"/>
  <c r="H362" i="9"/>
  <c r="I52" i="3" s="1"/>
  <c r="I362" i="9"/>
  <c r="J52" i="3" s="1"/>
  <c r="G362" i="9"/>
  <c r="H52" i="3" s="1"/>
  <c r="H214" i="9"/>
  <c r="I66" i="3" s="1"/>
  <c r="I214" i="9"/>
  <c r="J66" i="3" s="1"/>
  <c r="G405" i="9"/>
  <c r="H367" i="9"/>
  <c r="I367" i="9"/>
  <c r="G301" i="9"/>
  <c r="G271" i="9"/>
  <c r="H301" i="9"/>
  <c r="I301" i="9"/>
  <c r="H294" i="9"/>
  <c r="I294" i="9"/>
  <c r="H292" i="9"/>
  <c r="I292" i="9"/>
  <c r="H271" i="9"/>
  <c r="I271" i="9"/>
  <c r="H278" i="9"/>
  <c r="I278" i="9"/>
  <c r="I40" i="9"/>
  <c r="H57" i="9"/>
  <c r="I57" i="9"/>
  <c r="G57" i="9"/>
  <c r="I63" i="9"/>
  <c r="J65" i="3" s="1"/>
  <c r="I66" i="9"/>
  <c r="J74" i="3" s="1"/>
  <c r="I71" i="9"/>
  <c r="I69" i="9" s="1"/>
  <c r="H253" i="9"/>
  <c r="I31" i="3" s="1"/>
  <c r="I253" i="9"/>
  <c r="J31" i="3" s="1"/>
  <c r="G253" i="9"/>
  <c r="H31" i="3" s="1"/>
  <c r="H247" i="9"/>
  <c r="I247" i="9"/>
  <c r="G247" i="9"/>
  <c r="H222" i="9"/>
  <c r="I222" i="9"/>
  <c r="H401" i="9"/>
  <c r="I401" i="9"/>
  <c r="G401" i="9"/>
  <c r="H413" i="9"/>
  <c r="I83" i="3" s="1"/>
  <c r="I413" i="9"/>
  <c r="J83" i="3" s="1"/>
  <c r="H405" i="9"/>
  <c r="I59" i="3" s="1"/>
  <c r="I405" i="9"/>
  <c r="J59" i="3" s="1"/>
  <c r="G413" i="9"/>
  <c r="H83" i="3" s="1"/>
  <c r="G246" i="9" l="1"/>
  <c r="F19" i="8"/>
  <c r="F32" i="8" s="1"/>
  <c r="I269" i="9"/>
  <c r="F50" i="3"/>
  <c r="F87" i="3"/>
  <c r="F81" i="3" s="1"/>
  <c r="F80" i="3" s="1"/>
  <c r="E19" i="8"/>
  <c r="E32" i="8" s="1"/>
  <c r="E71" i="9"/>
  <c r="F55" i="3" s="1"/>
  <c r="B17" i="8" s="1"/>
  <c r="B35" i="8" s="1"/>
  <c r="G27" i="1"/>
  <c r="H269" i="9"/>
  <c r="G57" i="3"/>
  <c r="C22" i="8" s="1"/>
  <c r="C43" i="8" s="1"/>
  <c r="F57" i="3"/>
  <c r="I246" i="9"/>
  <c r="H50" i="3"/>
  <c r="G391" i="9"/>
  <c r="E188" i="9"/>
  <c r="F56" i="3" s="1"/>
  <c r="F38" i="3"/>
  <c r="H33" i="3"/>
  <c r="G39" i="3"/>
  <c r="C14" i="8"/>
  <c r="C31" i="8" s="1"/>
  <c r="F61" i="3"/>
  <c r="G58" i="3"/>
  <c r="C18" i="8" s="1"/>
  <c r="C36" i="8" s="1"/>
  <c r="F117" i="9"/>
  <c r="F77" i="9" s="1"/>
  <c r="F40" i="3"/>
  <c r="H59" i="3"/>
  <c r="D19" i="8" s="1"/>
  <c r="D32" i="8" s="1"/>
  <c r="G64" i="3"/>
  <c r="B19" i="8"/>
  <c r="B32" i="8" s="1"/>
  <c r="F27" i="3"/>
  <c r="C19" i="8"/>
  <c r="C32" i="8" s="1"/>
  <c r="G71" i="3"/>
  <c r="F13" i="3"/>
  <c r="H246" i="9"/>
  <c r="F48" i="3"/>
  <c r="F47" i="3"/>
  <c r="G13" i="3"/>
  <c r="G11" i="3" s="1"/>
  <c r="C17" i="8"/>
  <c r="C35" i="8" s="1"/>
  <c r="F54" i="3"/>
  <c r="B24" i="8"/>
  <c r="B40" i="8" s="1"/>
  <c r="F71" i="3"/>
  <c r="D41" i="8"/>
  <c r="G81" i="3"/>
  <c r="G80" i="3" s="1"/>
  <c r="G13" i="1" s="1"/>
  <c r="F79" i="3"/>
  <c r="I33" i="3"/>
  <c r="G38" i="3"/>
  <c r="H82" i="3"/>
  <c r="F19" i="3"/>
  <c r="G29" i="3"/>
  <c r="G47" i="3"/>
  <c r="G46" i="3" s="1"/>
  <c r="J33" i="3"/>
  <c r="I37" i="9"/>
  <c r="I36" i="9" s="1"/>
  <c r="J37" i="3" s="1"/>
  <c r="J55" i="3"/>
  <c r="F17" i="8" s="1"/>
  <c r="F35" i="8" s="1"/>
  <c r="C23" i="8"/>
  <c r="C42" i="8" s="1"/>
  <c r="G40" i="3"/>
  <c r="G54" i="3"/>
  <c r="C24" i="8"/>
  <c r="C40" i="8" s="1"/>
  <c r="F41" i="8"/>
  <c r="J64" i="3"/>
  <c r="H383" i="9"/>
  <c r="I383" i="9"/>
  <c r="H380" i="9"/>
  <c r="I86" i="3" s="1"/>
  <c r="I380" i="9"/>
  <c r="J86" i="3" s="1"/>
  <c r="H349" i="9"/>
  <c r="I50" i="3" s="1"/>
  <c r="I349" i="9"/>
  <c r="J50" i="3" s="1"/>
  <c r="H357" i="9"/>
  <c r="I357" i="9"/>
  <c r="G383" i="9"/>
  <c r="G380" i="9"/>
  <c r="H86" i="3" s="1"/>
  <c r="G357" i="9"/>
  <c r="G294" i="9"/>
  <c r="G292" i="9"/>
  <c r="G278" i="9"/>
  <c r="H89" i="9"/>
  <c r="I89" i="9"/>
  <c r="G89" i="9"/>
  <c r="H119" i="9"/>
  <c r="I47" i="3" s="1"/>
  <c r="I119" i="9"/>
  <c r="J47" i="3" s="1"/>
  <c r="H123" i="9"/>
  <c r="I123" i="9"/>
  <c r="H130" i="9"/>
  <c r="I130" i="9"/>
  <c r="H134" i="9"/>
  <c r="I61" i="3" s="1"/>
  <c r="I134" i="9"/>
  <c r="J61" i="3" s="1"/>
  <c r="H140" i="9"/>
  <c r="I140" i="9"/>
  <c r="H144" i="9"/>
  <c r="I62" i="3" s="1"/>
  <c r="I144" i="9"/>
  <c r="J62" i="3" s="1"/>
  <c r="H319" i="9"/>
  <c r="I319" i="9"/>
  <c r="G319" i="9"/>
  <c r="G269" i="9" l="1"/>
  <c r="G347" i="9"/>
  <c r="B22" i="8"/>
  <c r="B43" i="8" s="1"/>
  <c r="C12" i="8"/>
  <c r="C29" i="8" s="1"/>
  <c r="C27" i="8" s="1"/>
  <c r="F46" i="3"/>
  <c r="B23" i="8"/>
  <c r="B42" i="8" s="1"/>
  <c r="B12" i="8"/>
  <c r="B29" i="8" s="1"/>
  <c r="G53" i="3"/>
  <c r="G45" i="3" s="1"/>
  <c r="G12" i="1" s="1"/>
  <c r="G11" i="1" s="1"/>
  <c r="J49" i="3"/>
  <c r="F24" i="8" s="1"/>
  <c r="F40" i="8" s="1"/>
  <c r="J39" i="3"/>
  <c r="I49" i="3"/>
  <c r="E24" i="8" s="1"/>
  <c r="E40" i="8" s="1"/>
  <c r="I39" i="3"/>
  <c r="C10" i="8"/>
  <c r="G36" i="3"/>
  <c r="I40" i="3"/>
  <c r="I48" i="3"/>
  <c r="H60" i="3"/>
  <c r="D20" i="8" s="1"/>
  <c r="D37" i="8" s="1"/>
  <c r="H27" i="3"/>
  <c r="H27" i="1" s="1"/>
  <c r="J40" i="3"/>
  <c r="J48" i="3"/>
  <c r="F23" i="8" s="1"/>
  <c r="F42" i="8" s="1"/>
  <c r="J27" i="3"/>
  <c r="J60" i="3"/>
  <c r="I347" i="9"/>
  <c r="I27" i="3"/>
  <c r="I60" i="3"/>
  <c r="H347" i="9"/>
  <c r="H439" i="9"/>
  <c r="I439" i="9"/>
  <c r="G439" i="9"/>
  <c r="H434" i="9"/>
  <c r="I434" i="9"/>
  <c r="J25" i="3" s="1"/>
  <c r="G434" i="9"/>
  <c r="H430" i="9"/>
  <c r="I430" i="9"/>
  <c r="G430" i="9"/>
  <c r="H426" i="9"/>
  <c r="I84" i="3" s="1"/>
  <c r="I426" i="9"/>
  <c r="J84" i="3" s="1"/>
  <c r="G426" i="9"/>
  <c r="H84" i="3" s="1"/>
  <c r="H423" i="9"/>
  <c r="I423" i="9"/>
  <c r="G423" i="9"/>
  <c r="H393" i="9"/>
  <c r="I393" i="9"/>
  <c r="H310" i="9"/>
  <c r="I310" i="9"/>
  <c r="G310" i="9"/>
  <c r="H56" i="3" s="1"/>
  <c r="H217" i="9"/>
  <c r="I217" i="9"/>
  <c r="H188" i="9"/>
  <c r="I188" i="9"/>
  <c r="H183" i="9"/>
  <c r="H182" i="9" s="1"/>
  <c r="I183" i="9"/>
  <c r="I182" i="9" s="1"/>
  <c r="H179" i="9"/>
  <c r="I179" i="9"/>
  <c r="H176" i="9"/>
  <c r="I89" i="3" s="1"/>
  <c r="I88" i="3" s="1"/>
  <c r="I176" i="9"/>
  <c r="J89" i="3" s="1"/>
  <c r="J88" i="3" s="1"/>
  <c r="H173" i="9"/>
  <c r="I173" i="9"/>
  <c r="H168" i="9"/>
  <c r="H166" i="9" s="1"/>
  <c r="I168" i="9"/>
  <c r="I166" i="9" s="1"/>
  <c r="I117" i="9"/>
  <c r="H117" i="9"/>
  <c r="I93" i="9"/>
  <c r="I92" i="9" s="1"/>
  <c r="H93" i="9"/>
  <c r="H92" i="9" s="1"/>
  <c r="I86" i="9"/>
  <c r="H86" i="9"/>
  <c r="G214" i="9"/>
  <c r="G217" i="9"/>
  <c r="G183" i="9"/>
  <c r="G182" i="9" s="1"/>
  <c r="G179" i="9"/>
  <c r="G176" i="9"/>
  <c r="H89" i="3" s="1"/>
  <c r="H88" i="3" s="1"/>
  <c r="G173" i="9"/>
  <c r="G168" i="9"/>
  <c r="G166" i="9" s="1"/>
  <c r="G93" i="9"/>
  <c r="G92" i="9" s="1"/>
  <c r="G71" i="9"/>
  <c r="G69" i="9" s="1"/>
  <c r="G86" i="9"/>
  <c r="H71" i="9"/>
  <c r="H69" i="9" s="1"/>
  <c r="G66" i="9"/>
  <c r="H74" i="3" s="1"/>
  <c r="G63" i="9"/>
  <c r="H65" i="3" s="1"/>
  <c r="G40" i="9"/>
  <c r="H66" i="9"/>
  <c r="I74" i="3" s="1"/>
  <c r="H63" i="9"/>
  <c r="I65" i="3" s="1"/>
  <c r="I64" i="3" s="1"/>
  <c r="H40" i="9"/>
  <c r="G144" i="9"/>
  <c r="H62" i="3" s="1"/>
  <c r="G140" i="9"/>
  <c r="G130" i="9"/>
  <c r="G123" i="9"/>
  <c r="G119" i="9"/>
  <c r="H47" i="3" s="1"/>
  <c r="G90" i="3" l="1"/>
  <c r="G170" i="9"/>
  <c r="I55" i="3"/>
  <c r="E17" i="8" s="1"/>
  <c r="E35" i="8" s="1"/>
  <c r="H54" i="3"/>
  <c r="H66" i="3"/>
  <c r="H64" i="3" s="1"/>
  <c r="G186" i="9"/>
  <c r="H34" i="3"/>
  <c r="H29" i="3" s="1"/>
  <c r="I391" i="9"/>
  <c r="J82" i="3"/>
  <c r="G428" i="9"/>
  <c r="H15" i="3" s="1"/>
  <c r="H79" i="3"/>
  <c r="H77" i="3" s="1"/>
  <c r="H437" i="9"/>
  <c r="I57" i="3"/>
  <c r="I13" i="3"/>
  <c r="J56" i="3"/>
  <c r="J34" i="3"/>
  <c r="J29" i="3" s="1"/>
  <c r="I56" i="3"/>
  <c r="I34" i="3"/>
  <c r="I29" i="3" s="1"/>
  <c r="H73" i="3"/>
  <c r="H71" i="3" s="1"/>
  <c r="G421" i="9"/>
  <c r="H428" i="9"/>
  <c r="I15" i="3" s="1"/>
  <c r="I79" i="3"/>
  <c r="I77" i="3" s="1"/>
  <c r="I46" i="3"/>
  <c r="E23" i="8"/>
  <c r="E42" i="8" s="1"/>
  <c r="H84" i="9"/>
  <c r="I54" i="3"/>
  <c r="J70" i="3"/>
  <c r="J69" i="3" s="1"/>
  <c r="J19" i="3"/>
  <c r="I421" i="9"/>
  <c r="J73" i="3"/>
  <c r="J71" i="3" s="1"/>
  <c r="G432" i="9"/>
  <c r="H58" i="3"/>
  <c r="D18" i="8" s="1"/>
  <c r="D36" i="8" s="1"/>
  <c r="H77" i="9"/>
  <c r="H19" i="3"/>
  <c r="H70" i="3"/>
  <c r="H69" i="3" s="1"/>
  <c r="I437" i="9"/>
  <c r="J57" i="3"/>
  <c r="H55" i="3"/>
  <c r="D17" i="8" s="1"/>
  <c r="D35" i="8" s="1"/>
  <c r="I70" i="3"/>
  <c r="I69" i="3" s="1"/>
  <c r="I19" i="3"/>
  <c r="H421" i="9"/>
  <c r="I73" i="3"/>
  <c r="I71" i="3" s="1"/>
  <c r="I432" i="9"/>
  <c r="J58" i="3"/>
  <c r="F18" i="8" s="1"/>
  <c r="F36" i="8" s="1"/>
  <c r="J13" i="3"/>
  <c r="H391" i="9"/>
  <c r="I82" i="3"/>
  <c r="J46" i="3"/>
  <c r="I84" i="9"/>
  <c r="I77" i="9"/>
  <c r="J54" i="3"/>
  <c r="J36" i="3"/>
  <c r="G178" i="9"/>
  <c r="H81" i="3"/>
  <c r="H80" i="3" s="1"/>
  <c r="H13" i="1" s="1"/>
  <c r="I178" i="9"/>
  <c r="H432" i="9"/>
  <c r="I58" i="3"/>
  <c r="E18" i="8" s="1"/>
  <c r="E36" i="8" s="1"/>
  <c r="I25" i="3"/>
  <c r="I428" i="9"/>
  <c r="J15" i="3" s="1"/>
  <c r="J79" i="3"/>
  <c r="J77" i="3" s="1"/>
  <c r="H40" i="3"/>
  <c r="H48" i="3"/>
  <c r="D23" i="8" s="1"/>
  <c r="D42" i="8" s="1"/>
  <c r="H49" i="3"/>
  <c r="D24" i="8" s="1"/>
  <c r="D40" i="8" s="1"/>
  <c r="H39" i="3"/>
  <c r="H178" i="9"/>
  <c r="G437" i="9"/>
  <c r="H57" i="3"/>
  <c r="D22" i="8" s="1"/>
  <c r="D43" i="8" s="1"/>
  <c r="H25" i="3"/>
  <c r="H23" i="3" s="1"/>
  <c r="H13" i="3"/>
  <c r="F20" i="8"/>
  <c r="J27" i="1"/>
  <c r="J23" i="3"/>
  <c r="E20" i="8"/>
  <c r="I27" i="1"/>
  <c r="I23" i="3"/>
  <c r="I186" i="9"/>
  <c r="I185" i="9" s="1"/>
  <c r="H186" i="9"/>
  <c r="H37" i="9"/>
  <c r="H36" i="9" s="1"/>
  <c r="I37" i="3" s="1"/>
  <c r="G37" i="9"/>
  <c r="G36" i="9" s="1"/>
  <c r="H37" i="3" s="1"/>
  <c r="G84" i="9"/>
  <c r="G117" i="9"/>
  <c r="G77" i="9" s="1"/>
  <c r="I170" i="9"/>
  <c r="H170" i="9"/>
  <c r="E294" i="9"/>
  <c r="E214" i="9"/>
  <c r="E222" i="9"/>
  <c r="E255" i="9"/>
  <c r="F33" i="3" s="1"/>
  <c r="E22" i="9"/>
  <c r="E15" i="9"/>
  <c r="E6" i="9"/>
  <c r="E11" i="9"/>
  <c r="E37" i="9"/>
  <c r="E69" i="9"/>
  <c r="E78" i="9"/>
  <c r="E92" i="9"/>
  <c r="E95" i="9"/>
  <c r="E98" i="9"/>
  <c r="E117" i="9"/>
  <c r="E166" i="9"/>
  <c r="E170" i="9"/>
  <c r="E178" i="9"/>
  <c r="E182" i="9"/>
  <c r="E246" i="9"/>
  <c r="E301" i="9"/>
  <c r="E319" i="9"/>
  <c r="E347" i="9"/>
  <c r="E391" i="9"/>
  <c r="E421" i="9"/>
  <c r="E425" i="9"/>
  <c r="F17" i="3" s="1"/>
  <c r="E428" i="9"/>
  <c r="F15" i="3" s="1"/>
  <c r="E432" i="9"/>
  <c r="G185" i="9" l="1"/>
  <c r="H185" i="9"/>
  <c r="D13" i="5"/>
  <c r="D12" i="5" s="1"/>
  <c r="D11" i="5" s="1"/>
  <c r="H11" i="3"/>
  <c r="I81" i="3"/>
  <c r="I80" i="3" s="1"/>
  <c r="I13" i="1" s="1"/>
  <c r="E36" i="9"/>
  <c r="F37" i="3" s="1"/>
  <c r="F36" i="3" s="1"/>
  <c r="I11" i="3"/>
  <c r="F12" i="8"/>
  <c r="F29" i="8" s="1"/>
  <c r="E77" i="9"/>
  <c r="I446" i="9"/>
  <c r="F13" i="5" s="1"/>
  <c r="E13" i="5"/>
  <c r="E12" i="5" s="1"/>
  <c r="E11" i="5" s="1"/>
  <c r="D12" i="8"/>
  <c r="D29" i="8" s="1"/>
  <c r="F11" i="3"/>
  <c r="D14" i="8"/>
  <c r="D31" i="8" s="1"/>
  <c r="L83" i="3"/>
  <c r="J53" i="3"/>
  <c r="J45" i="3" s="1"/>
  <c r="J12" i="1" s="1"/>
  <c r="F14" i="8"/>
  <c r="F31" i="8" s="1"/>
  <c r="H46" i="3"/>
  <c r="H45" i="3" s="1"/>
  <c r="E22" i="8"/>
  <c r="E43" i="8" s="1"/>
  <c r="I53" i="3"/>
  <c r="I45" i="3" s="1"/>
  <c r="H36" i="3"/>
  <c r="H10" i="3" s="1"/>
  <c r="H9" i="1" s="1"/>
  <c r="H8" i="1" s="1"/>
  <c r="E12" i="8"/>
  <c r="E29" i="8" s="1"/>
  <c r="H53" i="3"/>
  <c r="F27" i="1"/>
  <c r="F58" i="3"/>
  <c r="F25" i="3"/>
  <c r="F23" i="3" s="1"/>
  <c r="I36" i="3"/>
  <c r="J11" i="3"/>
  <c r="F66" i="3"/>
  <c r="F34" i="3"/>
  <c r="F29" i="3" s="1"/>
  <c r="F22" i="8"/>
  <c r="F43" i="8" s="1"/>
  <c r="E14" i="8"/>
  <c r="E31" i="8" s="1"/>
  <c r="J81" i="3"/>
  <c r="J80" i="3" s="1"/>
  <c r="J13" i="1" s="1"/>
  <c r="F37" i="8"/>
  <c r="E37" i="8"/>
  <c r="E186" i="9"/>
  <c r="E446" i="9" s="1"/>
  <c r="B13" i="5" s="1"/>
  <c r="I90" i="3" l="1"/>
  <c r="I10" i="3"/>
  <c r="I9" i="1" s="1"/>
  <c r="I8" i="1" s="1"/>
  <c r="D27" i="8"/>
  <c r="J11" i="1"/>
  <c r="I12" i="1"/>
  <c r="I11" i="1" s="1"/>
  <c r="J90" i="3"/>
  <c r="D10" i="8"/>
  <c r="E10" i="8"/>
  <c r="B18" i="8"/>
  <c r="B36" i="8" s="1"/>
  <c r="F53" i="3"/>
  <c r="F64" i="3"/>
  <c r="B14" i="8"/>
  <c r="F10" i="8"/>
  <c r="E27" i="8"/>
  <c r="H90" i="3"/>
  <c r="H12" i="1"/>
  <c r="H11" i="1" s="1"/>
  <c r="F27" i="8"/>
  <c r="J22" i="3"/>
  <c r="F30" i="8"/>
  <c r="F38" i="8"/>
  <c r="F39" i="8"/>
  <c r="F77" i="3"/>
  <c r="F45" i="3" l="1"/>
  <c r="B10" i="8"/>
  <c r="B31" i="8"/>
  <c r="B27" i="8" s="1"/>
  <c r="J20" i="3"/>
  <c r="G20" i="3"/>
  <c r="G10" i="3" l="1"/>
  <c r="G9" i="1" s="1"/>
  <c r="C12" i="5" l="1"/>
  <c r="G8" i="1" l="1"/>
  <c r="C11" i="5"/>
  <c r="G14" i="1" l="1"/>
  <c r="F90" i="3" l="1"/>
  <c r="F12" i="1"/>
  <c r="F13" i="1"/>
  <c r="F12" i="5" l="1"/>
  <c r="F11" i="5"/>
  <c r="B12" i="5"/>
  <c r="F11" i="1"/>
  <c r="B11" i="5"/>
  <c r="O61" i="3" l="1"/>
  <c r="O87" i="3"/>
  <c r="O76" i="3"/>
  <c r="O74" i="3"/>
  <c r="O72" i="3"/>
  <c r="O65" i="3"/>
  <c r="O48" i="3"/>
  <c r="O47" i="3"/>
  <c r="O59" i="3" l="1"/>
  <c r="O83" i="3"/>
  <c r="O84" i="3" l="1"/>
  <c r="O82" i="3"/>
  <c r="O86" i="3"/>
  <c r="O73" i="3" l="1"/>
  <c r="O68" i="3"/>
  <c r="O66" i="3"/>
  <c r="O56" i="3" l="1"/>
  <c r="O55" i="3"/>
  <c r="O58" i="3"/>
  <c r="O57" i="3"/>
  <c r="F20" i="3" l="1"/>
  <c r="O54" i="3" l="1"/>
  <c r="O60" i="3" l="1"/>
  <c r="J10" i="3" l="1"/>
  <c r="J9" i="1" s="1"/>
  <c r="J8" i="1" s="1"/>
  <c r="F9" i="1"/>
  <c r="F8" i="1" l="1"/>
  <c r="F14" i="1" s="1"/>
  <c r="J14" i="1"/>
  <c r="O50" i="3"/>
</calcChain>
</file>

<file path=xl/sharedStrings.xml><?xml version="1.0" encoding="utf-8"?>
<sst xmlns="http://schemas.openxmlformats.org/spreadsheetml/2006/main" count="748" uniqueCount="323">
  <si>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</si>
  <si>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</si>
  <si>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</si>
  <si>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</si>
  <si>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</si>
  <si>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</si>
  <si>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</si>
  <si>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</si>
  <si>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</si>
  <si>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</si>
  <si>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</si>
  <si>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</si>
  <si>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</si>
  <si>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</si>
  <si>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</si>
  <si>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</si>
  <si>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</si>
  <si>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</si>
  <si>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</si>
  <si>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</si>
  <si>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</si>
  <si>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</si>
  <si>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</si>
  <si>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</si>
  <si>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</si>
  <si>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</si>
  <si>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</si>
  <si>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I. OPĆI DIO</t>
  </si>
  <si>
    <t>Šifra</t>
  </si>
  <si>
    <t xml:space="preserve">Naziv </t>
  </si>
  <si>
    <t>Materijalni rashodi</t>
  </si>
  <si>
    <t>Vlastiti prihodi</t>
  </si>
  <si>
    <t>A) SAŽETAK RAČUNA PRIHODA I RASHODA</t>
  </si>
  <si>
    <t>B) SAŽETAK RAČUNA FINANCIRANJA</t>
  </si>
  <si>
    <t>UKUPAN DONOS VIŠKA / MANJKA IZ PRETHODNE(IH) GODINE***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</si>
  <si>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</si>
  <si>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</si>
  <si>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</si>
  <si>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</si>
  <si>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C) PRENESENI VIŠAK ILI PRENESENI MANJAK I VIŠEGODIŠNJI PLAN URAVNOTEŽENJA</t>
  </si>
  <si>
    <t>PROGRAM 1001</t>
  </si>
  <si>
    <t xml:space="preserve">MINIMALNI STANDARD U OŠ-MATERIJANI FINANCIJSKI RASHODI </t>
  </si>
  <si>
    <t>Aktivnost A10001</t>
  </si>
  <si>
    <t>DECENTRALIZIRANA SREDSTVA</t>
  </si>
  <si>
    <t xml:space="preserve">4.1. </t>
  </si>
  <si>
    <t>Financijski rashodi</t>
  </si>
  <si>
    <t>Ostale naknade</t>
  </si>
  <si>
    <t>Aktivnost A10002</t>
  </si>
  <si>
    <t>TEKUĆE I INVESTICIJSKO ODRŽAVANJE</t>
  </si>
  <si>
    <t>POJAČANI STANDARD U ŠKOLSTVU</t>
  </si>
  <si>
    <t>Tekući projekt T100002</t>
  </si>
  <si>
    <t>ŽUPANIJSKA STRUČNA VIJEĆA</t>
  </si>
  <si>
    <t>1.1.</t>
  </si>
  <si>
    <t>Tekući projekt T100003</t>
  </si>
  <si>
    <t>NATJECANJA</t>
  </si>
  <si>
    <t>Izvor financiranja 1.1.</t>
  </si>
  <si>
    <t>Tekući projekt T100047</t>
  </si>
  <si>
    <t>MZO-ESF III</t>
  </si>
  <si>
    <t>PROGRAMI OŠ IZVAN ŽUPANIJSKOG PRORAČUNA</t>
  </si>
  <si>
    <t xml:space="preserve">Aktivnost A100001 </t>
  </si>
  <si>
    <t>Izvor financiranja 3.3.</t>
  </si>
  <si>
    <t>Vlastiti prihodi-OŠ</t>
  </si>
  <si>
    <t>Izvor financiranja 4.L.</t>
  </si>
  <si>
    <t>Prihod za posebne namjene</t>
  </si>
  <si>
    <t>Izvor financiranja 5.K.</t>
  </si>
  <si>
    <t>Pomoći-OŠ</t>
  </si>
  <si>
    <t xml:space="preserve">Aktivnost A100002 </t>
  </si>
  <si>
    <t>ADMINISTRATIVNO, TEHNIČKO I STRUČNO OSOBLJE</t>
  </si>
  <si>
    <t>Tekući projekt T100001</t>
  </si>
  <si>
    <t>ŠKOLSKA KUHINJA</t>
  </si>
  <si>
    <t>Izvor financiranja 4.F.</t>
  </si>
  <si>
    <t>Višak prihoda</t>
  </si>
  <si>
    <t>Materijal i sirovine</t>
  </si>
  <si>
    <t>Uredski materijal</t>
  </si>
  <si>
    <t>Materijal i dijelovi za tekuće i inv.održ</t>
  </si>
  <si>
    <t>Sitni inventar i suto gume</t>
  </si>
  <si>
    <t>Sitni inventar i auto gume</t>
  </si>
  <si>
    <t>Usluge tekućeg i invest. Održavanja</t>
  </si>
  <si>
    <t>Izvor financiranja 5.K..</t>
  </si>
  <si>
    <t>PRODUŽENI BORAVAK</t>
  </si>
  <si>
    <t>Tekući projekt T100006</t>
  </si>
  <si>
    <t>Plaće za redovan rad</t>
  </si>
  <si>
    <t>Prekovremeni rad</t>
  </si>
  <si>
    <t>Ostali rashodi za zaposlene</t>
  </si>
  <si>
    <t>Doprinosi za obvezeno zdravstveno osig.</t>
  </si>
  <si>
    <t>Naknade za prijevoz</t>
  </si>
  <si>
    <t>Tekući projekt T100012</t>
  </si>
  <si>
    <t>OPREMA ŠKOLA</t>
  </si>
  <si>
    <t>Uredska oprema i namještaj</t>
  </si>
  <si>
    <t>Knjige</t>
  </si>
  <si>
    <t>Vlastiti prihodi-preneseni višak OŠ</t>
  </si>
  <si>
    <t>Oprema za održavanje i zaštitu</t>
  </si>
  <si>
    <t>Izvor financiranja 3.7.</t>
  </si>
  <si>
    <t>Naknade građanima</t>
  </si>
  <si>
    <t>Službena putovanja</t>
  </si>
  <si>
    <t>Stručno usavršavanje zaposlenika</t>
  </si>
  <si>
    <t>Ostale naknade troškova zaposlenima</t>
  </si>
  <si>
    <t>Energija</t>
  </si>
  <si>
    <t>Službena,radna i zaštitna odjeća i obuća</t>
  </si>
  <si>
    <t>Usluge telefona, pošte i prijevoza</t>
  </si>
  <si>
    <t>Usluge promidžbe i informiranja</t>
  </si>
  <si>
    <t>Komunalne usluge</t>
  </si>
  <si>
    <t>Zdravstvene i veterinarske usluge</t>
  </si>
  <si>
    <t>Računalne usluge</t>
  </si>
  <si>
    <t>Ostale usluge</t>
  </si>
  <si>
    <t>Premija osiguranja</t>
  </si>
  <si>
    <t>Reprezentacija</t>
  </si>
  <si>
    <t>Članarine i norme</t>
  </si>
  <si>
    <t>Pristojbe i naknade</t>
  </si>
  <si>
    <t>Ostali nespomenuti rashodi poslovanja</t>
  </si>
  <si>
    <t>Bankarske usluge i usluge platnog prometa</t>
  </si>
  <si>
    <t>Naknade građanima i kućanstvima</t>
  </si>
  <si>
    <t>Intelektualne i osobne usluge</t>
  </si>
  <si>
    <t>Naknade za rad predstavničkih i izvšnih tijela, povjerenstva i sl.</t>
  </si>
  <si>
    <t>Doprinosi za obvezno zdravstveno osig.</t>
  </si>
  <si>
    <t>Zatezne kamate</t>
  </si>
  <si>
    <t>Plaće za posebne uvjete rada</t>
  </si>
  <si>
    <t xml:space="preserve">Naknade za nezapošljavanje inavlida </t>
  </si>
  <si>
    <t>Tekući projekt T100041</t>
  </si>
  <si>
    <t>E-TEHNIČAR</t>
  </si>
  <si>
    <t>Tekući projekt T100055</t>
  </si>
  <si>
    <t>Općina,prijevoz policija 8 r</t>
  </si>
  <si>
    <t>UKUPNO RASHODI</t>
  </si>
  <si>
    <t xml:space="preserve">5.K. </t>
  </si>
  <si>
    <t>Pomoći</t>
  </si>
  <si>
    <t>Prihodi od imovine</t>
  </si>
  <si>
    <t>Kamate po viđenju</t>
  </si>
  <si>
    <t>3.3.</t>
  </si>
  <si>
    <t>Prihod od admin. I posebnih propisa</t>
  </si>
  <si>
    <t>Ostali nespomenuti prihodi</t>
  </si>
  <si>
    <t>4.L.</t>
  </si>
  <si>
    <t>Prihodi za posebne namjene</t>
  </si>
  <si>
    <t>5.K.</t>
  </si>
  <si>
    <t>Prihod od pruženih usluga</t>
  </si>
  <si>
    <t xml:space="preserve">Prihod od pruženih usluga </t>
  </si>
  <si>
    <t>4.1.</t>
  </si>
  <si>
    <t>Decentralizirana sredstva</t>
  </si>
  <si>
    <t>POTICANJE KORIŠTENJA SREDSTAVA IZ FONDOVA EU</t>
  </si>
  <si>
    <t>Tekući projekt T100011</t>
  </si>
  <si>
    <t>Nova školska shema voća i povrća te mlijeka i mliječnih proizvoda</t>
  </si>
  <si>
    <t xml:space="preserve">Opći prihodi i primici </t>
  </si>
  <si>
    <t>Ostale naknade građanima i kućanstvima iz proračuna</t>
  </si>
  <si>
    <t>NABAVA UDŽEBNIKA ZA UČENIKA</t>
  </si>
  <si>
    <t>5K</t>
  </si>
  <si>
    <t>5T</t>
  </si>
  <si>
    <t>MZO ESF III</t>
  </si>
  <si>
    <t>Ugovor o djelu</t>
  </si>
  <si>
    <t>4L</t>
  </si>
  <si>
    <t>Vlastiti prihodi preneseni</t>
  </si>
  <si>
    <t>UKUPNO</t>
  </si>
  <si>
    <t>4F</t>
  </si>
  <si>
    <t>Višak prihoda kuhinja</t>
  </si>
  <si>
    <t>09 Obrazovanje</t>
  </si>
  <si>
    <t>091 Predškolsko i osnovno obrazovanje</t>
  </si>
  <si>
    <t>0912 Osnovno obrazovanje</t>
  </si>
  <si>
    <t>096 Dodatne usluge u obrazovanju</t>
  </si>
  <si>
    <t>Aktivnost A10003</t>
  </si>
  <si>
    <t>Energenti</t>
  </si>
  <si>
    <t>Rashodi za metrijal i energiju</t>
  </si>
  <si>
    <t>Naknade troškova zaposlenima</t>
  </si>
  <si>
    <t>Rashodi za materijal i energiju</t>
  </si>
  <si>
    <t>Rashodi za usluge</t>
  </si>
  <si>
    <t>Ostali Financijski rashodi</t>
  </si>
  <si>
    <t>Plaće</t>
  </si>
  <si>
    <t>Doprinosi na plaće</t>
  </si>
  <si>
    <t>K1002</t>
  </si>
  <si>
    <t>KAPITALNO ULAGANJE</t>
  </si>
  <si>
    <t>OPREMA ŠKOLE</t>
  </si>
  <si>
    <t>Postrojenja i oprema</t>
  </si>
  <si>
    <t>Uređaji strojevi i oprema za ostale namjene</t>
  </si>
  <si>
    <t>Ostale naknade zaposlenima</t>
  </si>
  <si>
    <t xml:space="preserve">Članarine   </t>
  </si>
  <si>
    <t>Ostali financijski rashodi</t>
  </si>
  <si>
    <t>Intelektualne usluge</t>
  </si>
  <si>
    <t>Trošak sudskih postupaka</t>
  </si>
  <si>
    <t>Doprinosi za obvezno osiguranje u slučaju nezaposlenosti</t>
  </si>
  <si>
    <t>Seminari, savjetovanje</t>
  </si>
  <si>
    <t>Zdravstvene usluge</t>
  </si>
  <si>
    <t xml:space="preserve">Uređaji strojevi i oprema </t>
  </si>
  <si>
    <t>Knjige, umjetnička djela i ostalo</t>
  </si>
  <si>
    <t>Tekući projekt T100008</t>
  </si>
  <si>
    <t>UČENIČKE ZADRUGE</t>
  </si>
  <si>
    <t>Ostali neposmenuti rashodi</t>
  </si>
  <si>
    <t>Izvor financiranja 5.T</t>
  </si>
  <si>
    <t xml:space="preserve"> </t>
  </si>
  <si>
    <t>Tekući projekt T10004</t>
  </si>
  <si>
    <t>OBLJETNICE ŠKOLE</t>
  </si>
  <si>
    <t>Tekući projekt T10006</t>
  </si>
  <si>
    <t>OSTALE IZVANŠKOLSKE AKTIVNOSTI</t>
  </si>
  <si>
    <t>STRUČNO USAVRŠAVANJE DJELATNIKA U ŠKOLSTVU</t>
  </si>
  <si>
    <t>PRSTEN POTPORE VI</t>
  </si>
  <si>
    <t>Sitni inventar</t>
  </si>
  <si>
    <t>Ostali građevinski objekti</t>
  </si>
  <si>
    <t>PROGRAM 1003</t>
  </si>
  <si>
    <t>Sitan inventar I autogume</t>
  </si>
  <si>
    <t>Članarine</t>
  </si>
  <si>
    <t>Prihod za posebne namjene-višak</t>
  </si>
  <si>
    <t>Oprema</t>
  </si>
  <si>
    <t>Uređaji, strojevi I oprema</t>
  </si>
  <si>
    <t>Tekući projekt T100009</t>
  </si>
  <si>
    <t>OSTALE IZVANUČIONIČKE AKTIVNOSTI</t>
  </si>
  <si>
    <t>Tekući projekt T100013</t>
  </si>
  <si>
    <t>DODATNA ULAGANJA</t>
  </si>
  <si>
    <t>Intelektualne I osobne usluge</t>
  </si>
  <si>
    <t>Rashodi za nabavu proiz.dug.im</t>
  </si>
  <si>
    <t>Tekući projekt T100027</t>
  </si>
  <si>
    <t>OPSKRBA BESPLATNIM ZALIHAMA MENSTRUALNIH HIGIJENSKIH POTREPŠTINA</t>
  </si>
  <si>
    <t>Ostale tekuće donacije</t>
  </si>
  <si>
    <t>5. K</t>
  </si>
  <si>
    <t>Ostali rashodi</t>
  </si>
  <si>
    <t>Rashodi za nabavu neproiz. Mater.im</t>
  </si>
  <si>
    <t>Rahodi za nabavu dug.im.</t>
  </si>
  <si>
    <t>KNJIGE ZA ŠKOLSKU KNJIŽNICU</t>
  </si>
  <si>
    <t>Vlastiti prihodi-OŠ- preneseni</t>
  </si>
  <si>
    <t>Bankarske usluge</t>
  </si>
  <si>
    <t>Matreijalni rashodi</t>
  </si>
  <si>
    <t>3.7.</t>
  </si>
  <si>
    <t>4.L</t>
  </si>
  <si>
    <t>Usluge tekućeg I inv. Održavanja</t>
  </si>
  <si>
    <t>Službena I radna odjeća</t>
  </si>
  <si>
    <t>MZO ESF II</t>
  </si>
  <si>
    <t>Ostalin rashodi za zaposlene</t>
  </si>
  <si>
    <t>Sitan inevntar</t>
  </si>
  <si>
    <t>PRIHODI I RASHODI PREMA IZVORIMA FINANCIRANJA</t>
  </si>
  <si>
    <t>Brojčana oznaka i naziv</t>
  </si>
  <si>
    <t>UKUPNO PRIHODI</t>
  </si>
  <si>
    <t>1 Opći prihodi i primici</t>
  </si>
  <si>
    <t xml:space="preserve">  11 Opći prihodi i primici</t>
  </si>
  <si>
    <t>4 Prihodi za posebne namjene</t>
  </si>
  <si>
    <t>5 Pomoći</t>
  </si>
  <si>
    <t>3 Vlastiti prihodi</t>
  </si>
  <si>
    <t>41 Decentraliizirana sredstva</t>
  </si>
  <si>
    <t>4L Prihod za posebne namjene</t>
  </si>
  <si>
    <t>33 Vlastiti prihodi</t>
  </si>
  <si>
    <t>37 Vlastiti prihodi preneseni</t>
  </si>
  <si>
    <t>5K Pomoći</t>
  </si>
  <si>
    <t>41 Decentralizirana sredstva</t>
  </si>
  <si>
    <t>4F Prihod za posebne namjene-višak</t>
  </si>
  <si>
    <t>5 K Pomoći</t>
  </si>
  <si>
    <t>5T MZO ESF III</t>
  </si>
  <si>
    <t>Tekući projekt T100058</t>
  </si>
  <si>
    <t>PRSTEN POTPORE VII</t>
  </si>
  <si>
    <t>Tekuće donacije u naravi</t>
  </si>
  <si>
    <t>Usluge telefona,pošte I prijevoza</t>
  </si>
  <si>
    <t>Usluge tekućeg I inv. održavanja</t>
  </si>
  <si>
    <t>Tekući projekt T100023</t>
  </si>
  <si>
    <t>40 Prehrana učenika</t>
  </si>
  <si>
    <t>Usluge tekućeg I invest. održavanja</t>
  </si>
  <si>
    <t>Ostale nespomenute usluge</t>
  </si>
  <si>
    <t>5.</t>
  </si>
  <si>
    <t>Prehrana učenika-pomoći</t>
  </si>
  <si>
    <t>5.K</t>
  </si>
  <si>
    <t>PRSTEN POTPORE VIII</t>
  </si>
  <si>
    <t>Tekući projekt T1000</t>
  </si>
  <si>
    <t>5k Pomoći Prehrana učenika</t>
  </si>
  <si>
    <t>Višak prihoda-prihod posebne namjene</t>
  </si>
  <si>
    <t>Tekući projekt T100020</t>
  </si>
  <si>
    <t>PROVEDBA KURIKULARNE REFORME</t>
  </si>
  <si>
    <t>4Y</t>
  </si>
  <si>
    <t>Higijenske potrpštine</t>
  </si>
  <si>
    <t>Prehrnana učenika</t>
  </si>
  <si>
    <t>Rashodi za dodatna ulaganja na nefinancijskoj imovini</t>
  </si>
  <si>
    <t>Opći prihodi I primici</t>
  </si>
  <si>
    <t>4Y Higijenske potrepštine</t>
  </si>
  <si>
    <t>Članarine I norme</t>
  </si>
  <si>
    <t>Rebalans 2025</t>
  </si>
  <si>
    <t>Rebalans 2025.</t>
  </si>
  <si>
    <t>usluge telefona pošre i prijevoza</t>
  </si>
  <si>
    <t>Uređaji i strojevi</t>
  </si>
  <si>
    <t>Ostala oprema za održavanje</t>
  </si>
  <si>
    <t>Tekući projekt T100029</t>
  </si>
  <si>
    <t>PROGRAM RAZVOJA ODGOJNO-OBRAZOVNOG SUSTAVA</t>
  </si>
  <si>
    <t>Uredski materijal i ostali mat. Rashodi,</t>
  </si>
  <si>
    <t>Sitni invenat i autogume</t>
  </si>
  <si>
    <t>IZVRŠENJE 2024</t>
  </si>
  <si>
    <t>PLAN 2026.</t>
  </si>
  <si>
    <t>PROJEKCIJA 2027</t>
  </si>
  <si>
    <t>PROJEKCIJA 2028</t>
  </si>
  <si>
    <t>Stručno usavršavanje</t>
  </si>
  <si>
    <t xml:space="preserve">Tekući projekt T100001 </t>
  </si>
  <si>
    <t>Tekući projekt T100015</t>
  </si>
  <si>
    <t>Tekući prijenosi</t>
  </si>
  <si>
    <t>Negativne tečajne razlike</t>
  </si>
  <si>
    <t>Računala i račun.oprema</t>
  </si>
  <si>
    <t>Služebna putovanja</t>
  </si>
  <si>
    <t>KAPITALNO ULAGANJE U OŠ</t>
  </si>
  <si>
    <t>Kapitalni projekt K100157</t>
  </si>
  <si>
    <t>OŠ BISTRA - PROJEKTIRANJE I DOGRADNJA</t>
  </si>
  <si>
    <t>Poslovni objekti</t>
  </si>
  <si>
    <t>OŠ BISTRA - PROJEKTIRANJE I DOGRADNJA PŠ GORNJA BISTRA</t>
  </si>
  <si>
    <t>Kapitalni projekt K100158</t>
  </si>
  <si>
    <t>Izvor financiranja 561</t>
  </si>
  <si>
    <t>Izvor financiranja 5012</t>
  </si>
  <si>
    <t>Ulaznice</t>
  </si>
  <si>
    <t>Knjige-LEKTIRE</t>
  </si>
  <si>
    <t>Izvršenje 2024</t>
  </si>
  <si>
    <t>Plan 2026.</t>
  </si>
  <si>
    <t>PROJEKCIJA 2027.</t>
  </si>
  <si>
    <t>PROIJEKCIJA 2028.</t>
  </si>
  <si>
    <t>IZVRŠENJE 2024.</t>
  </si>
  <si>
    <t>REBALANS 2025.</t>
  </si>
  <si>
    <t>PROJEKCIJA 2028.</t>
  </si>
  <si>
    <t>REBALANS 2025</t>
  </si>
  <si>
    <t>,</t>
  </si>
  <si>
    <t>Županija pomoćnici</t>
  </si>
  <si>
    <t>Županija</t>
  </si>
  <si>
    <t>vlastiti prihodi</t>
  </si>
  <si>
    <t>Tekuće donacije</t>
  </si>
  <si>
    <t>5012 Županija</t>
  </si>
  <si>
    <t>37 Višak prihoda</t>
  </si>
  <si>
    <t>4F višak prihoda kuhinja</t>
  </si>
  <si>
    <t xml:space="preserve">  33 Vlastiti prihodi</t>
  </si>
  <si>
    <t>Kapitalni projekt K100159</t>
  </si>
  <si>
    <t>OŠ BISTRA - PROJEKTIRANJE I DOGRADNJA PŠ JABLANOVEC</t>
  </si>
  <si>
    <t xml:space="preserve"> FINANCIJSKI PLAN ZA 2026. GODINU, PROJEKCIJA ZA 2027.,2028. - OŠ BISTRA</t>
  </si>
  <si>
    <t>FINANCIJSKI PLAN 2026., S PROJEKCIJAMA 2027.,2028. OŠ BISTRA</t>
  </si>
  <si>
    <t>FINANCIJSKI PLAN ZA 2026., S PROJEKCIJAMA 2027., 2028. - OŠ BISTRA</t>
  </si>
  <si>
    <t>FINANCIJSKI PLAN ZA 2026., S PROJEKCIJAMA 2027., 2028 - OŠ BISTRA</t>
  </si>
  <si>
    <t xml:space="preserve"> FINANCIJSKI PLAN 2026., S PROJEKCIJAMA 2027.,2028 - OŠ BISTRA</t>
  </si>
  <si>
    <t>U Poljanici Bistranskoj,    30.12.2025.                                                                                                                                                          Predsjednica školskog odbora:</t>
  </si>
  <si>
    <t>Ur.br.:</t>
  </si>
  <si>
    <t>Klasa:            400-02/25-01/7                                                                                                                                                                         Ljiljana Popovački-Račić</t>
  </si>
  <si>
    <t>238-30-07-25-02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</si>
</sst>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"/>
  </numFmts>
  <fonts count="4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i/>
      <u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u/>
      <sz val="10"/>
      <color rgb="FFFF0000"/>
      <name val="Arial"/>
      <family val="2"/>
      <charset val="238"/>
    </font>
    <font>
      <u/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indexed="8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i/>
      <sz val="10"/>
      <color rgb="FFFF0000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4" tint="-0.249977111117893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i/>
      <sz val="10"/>
      <color theme="4" tint="-0.24997711111789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31" fillId="0" borderId="0" applyFont="0" applyFill="0" applyBorder="0" applyAlignment="0" applyProtection="0"/>
  </cellStyleXfs>
  <cellXfs count="372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11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0" fontId="19" fillId="2" borderId="4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18" fillId="3" borderId="4" xfId="0" applyNumberFormat="1" applyFont="1" applyFill="1" applyBorder="1" applyAlignment="1" applyProtection="1">
      <alignment horizontal="left" vertical="center" wrapText="1"/>
    </xf>
    <xf numFmtId="0" fontId="3" fillId="2" borderId="7" xfId="0" applyNumberFormat="1" applyFont="1" applyFill="1" applyBorder="1" applyAlignment="1" applyProtection="1">
      <alignment horizontal="left" vertical="center" wrapText="1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5" borderId="4" xfId="0" applyNumberFormat="1" applyFont="1" applyFill="1" applyBorder="1" applyAlignment="1">
      <alignment horizontal="right"/>
    </xf>
    <xf numFmtId="4" fontId="6" fillId="3" borderId="4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center"/>
    </xf>
    <xf numFmtId="0" fontId="3" fillId="2" borderId="10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4" fontId="6" fillId="0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 applyProtection="1">
      <alignment horizontal="right" wrapText="1"/>
    </xf>
    <xf numFmtId="4" fontId="1" fillId="0" borderId="0" xfId="0" applyNumberFormat="1" applyFont="1"/>
    <xf numFmtId="2" fontId="21" fillId="2" borderId="3" xfId="0" quotePrefix="1" applyNumberFormat="1" applyFont="1" applyFill="1" applyBorder="1" applyAlignment="1">
      <alignment horizontal="left" vertical="center"/>
    </xf>
    <xf numFmtId="2" fontId="6" fillId="2" borderId="3" xfId="0" applyNumberFormat="1" applyFont="1" applyFill="1" applyBorder="1" applyAlignment="1">
      <alignment horizontal="right"/>
    </xf>
    <xf numFmtId="1" fontId="9" fillId="2" borderId="3" xfId="0" quotePrefix="1" applyNumberFormat="1" applyFont="1" applyFill="1" applyBorder="1" applyAlignment="1">
      <alignment horizontal="left" vertical="center"/>
    </xf>
    <xf numFmtId="2" fontId="9" fillId="2" borderId="3" xfId="0" quotePrefix="1" applyNumberFormat="1" applyFont="1" applyFill="1" applyBorder="1" applyAlignment="1">
      <alignment horizontal="left" vertical="center"/>
    </xf>
    <xf numFmtId="2" fontId="10" fillId="2" borderId="3" xfId="0" quotePrefix="1" applyNumberFormat="1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0" fillId="0" borderId="3" xfId="0" applyBorder="1"/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3" fillId="5" borderId="4" xfId="0" applyNumberFormat="1" applyFont="1" applyFill="1" applyBorder="1" applyAlignment="1" applyProtection="1">
      <alignment horizontal="center" vertical="center" wrapText="1"/>
    </xf>
    <xf numFmtId="0" fontId="9" fillId="5" borderId="3" xfId="0" quotePrefix="1" applyFont="1" applyFill="1" applyBorder="1" applyAlignment="1">
      <alignment horizontal="left" vertical="center"/>
    </xf>
    <xf numFmtId="0" fontId="10" fillId="5" borderId="3" xfId="0" quotePrefix="1" applyFont="1" applyFill="1" applyBorder="1" applyAlignment="1">
      <alignment horizontal="left" vertical="center"/>
    </xf>
    <xf numFmtId="4" fontId="17" fillId="5" borderId="4" xfId="0" applyNumberFormat="1" applyFont="1" applyFill="1" applyBorder="1" applyAlignment="1">
      <alignment horizontal="right"/>
    </xf>
    <xf numFmtId="0" fontId="21" fillId="5" borderId="3" xfId="0" applyNumberFormat="1" applyFont="1" applyFill="1" applyBorder="1" applyAlignment="1" applyProtection="1">
      <alignment horizontal="left" vertical="center" wrapText="1"/>
    </xf>
    <xf numFmtId="0" fontId="10" fillId="5" borderId="3" xfId="0" applyNumberFormat="1" applyFont="1" applyFill="1" applyBorder="1" applyAlignment="1" applyProtection="1">
      <alignment horizontal="left" vertical="center" wrapText="1"/>
    </xf>
    <xf numFmtId="0" fontId="11" fillId="5" borderId="3" xfId="0" quotePrefix="1" applyFont="1" applyFill="1" applyBorder="1" applyAlignment="1">
      <alignment horizontal="left" vertical="center"/>
    </xf>
    <xf numFmtId="0" fontId="21" fillId="5" borderId="3" xfId="0" quotePrefix="1" applyFont="1" applyFill="1" applyBorder="1" applyAlignment="1">
      <alignment horizontal="left" vertical="center"/>
    </xf>
    <xf numFmtId="4" fontId="20" fillId="5" borderId="3" xfId="0" applyNumberFormat="1" applyFont="1" applyFill="1" applyBorder="1" applyAlignment="1">
      <alignment horizontal="right"/>
    </xf>
    <xf numFmtId="0" fontId="11" fillId="5" borderId="3" xfId="0" applyNumberFormat="1" applyFont="1" applyFill="1" applyBorder="1" applyAlignment="1" applyProtection="1">
      <alignment horizontal="left" vertical="center" wrapText="1"/>
    </xf>
    <xf numFmtId="4" fontId="6" fillId="5" borderId="3" xfId="0" applyNumberFormat="1" applyFont="1" applyFill="1" applyBorder="1" applyAlignment="1">
      <alignment horizontal="right"/>
    </xf>
    <xf numFmtId="1" fontId="11" fillId="5" borderId="3" xfId="0" quotePrefix="1" applyNumberFormat="1" applyFont="1" applyFill="1" applyBorder="1" applyAlignment="1">
      <alignment horizontal="left" vertical="center"/>
    </xf>
    <xf numFmtId="2" fontId="11" fillId="5" borderId="3" xfId="0" quotePrefix="1" applyNumberFormat="1" applyFont="1" applyFill="1" applyBorder="1" applyAlignment="1">
      <alignment horizontal="left" vertical="center"/>
    </xf>
    <xf numFmtId="2" fontId="6" fillId="5" borderId="3" xfId="0" applyNumberFormat="1" applyFont="1" applyFill="1" applyBorder="1" applyAlignment="1">
      <alignment horizontal="right"/>
    </xf>
    <xf numFmtId="4" fontId="6" fillId="5" borderId="4" xfId="0" applyNumberFormat="1" applyFont="1" applyFill="1" applyBorder="1" applyAlignment="1">
      <alignment horizontal="right"/>
    </xf>
    <xf numFmtId="0" fontId="9" fillId="5" borderId="3" xfId="0" applyNumberFormat="1" applyFont="1" applyFill="1" applyBorder="1" applyAlignment="1" applyProtection="1">
      <alignment horizontal="left" vertical="center" wrapText="1"/>
    </xf>
    <xf numFmtId="0" fontId="9" fillId="5" borderId="3" xfId="0" applyNumberFormat="1" applyFont="1" applyFill="1" applyBorder="1" applyAlignment="1" applyProtection="1">
      <alignment vertical="center" wrapText="1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NumberFormat="1" applyFont="1" applyFill="1" applyBorder="1" applyAlignment="1" applyProtection="1">
      <alignment horizontal="left" vertical="center"/>
    </xf>
    <xf numFmtId="0" fontId="11" fillId="3" borderId="3" xfId="0" applyNumberFormat="1" applyFont="1" applyFill="1" applyBorder="1" applyAlignment="1" applyProtection="1">
      <alignment vertical="center" wrapText="1"/>
    </xf>
    <xf numFmtId="0" fontId="11" fillId="3" borderId="3" xfId="0" applyNumberFormat="1" applyFont="1" applyFill="1" applyBorder="1" applyAlignment="1" applyProtection="1">
      <alignment horizontal="left" vertical="center" wrapText="1"/>
    </xf>
    <xf numFmtId="0" fontId="22" fillId="0" borderId="3" xfId="0" applyFont="1" applyBorder="1"/>
    <xf numFmtId="0" fontId="23" fillId="2" borderId="3" xfId="0" applyFont="1" applyFill="1" applyBorder="1" applyAlignment="1">
      <alignment horizontal="left" vertical="center"/>
    </xf>
    <xf numFmtId="4" fontId="3" fillId="3" borderId="4" xfId="0" applyNumberFormat="1" applyFont="1" applyFill="1" applyBorder="1" applyAlignment="1">
      <alignment horizontal="right"/>
    </xf>
    <xf numFmtId="0" fontId="24" fillId="2" borderId="3" xfId="0" applyNumberFormat="1" applyFont="1" applyFill="1" applyBorder="1" applyAlignment="1" applyProtection="1">
      <alignment horizontal="left" vertical="center" wrapText="1"/>
    </xf>
    <xf numFmtId="4" fontId="25" fillId="2" borderId="3" xfId="0" applyNumberFormat="1" applyFont="1" applyFill="1" applyBorder="1" applyAlignment="1">
      <alignment horizontal="right"/>
    </xf>
    <xf numFmtId="4" fontId="26" fillId="0" borderId="3" xfId="0" applyNumberFormat="1" applyFont="1" applyBorder="1"/>
    <xf numFmtId="0" fontId="10" fillId="2" borderId="3" xfId="0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right"/>
    </xf>
    <xf numFmtId="4" fontId="6" fillId="4" borderId="1" xfId="0" quotePrefix="1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 applyProtection="1">
      <alignment vertical="center" wrapText="1"/>
    </xf>
    <xf numFmtId="0" fontId="6" fillId="3" borderId="10" xfId="0" applyNumberFormat="1" applyFont="1" applyFill="1" applyBorder="1" applyAlignment="1" applyProtection="1">
      <alignment horizontal="left" vertical="center" wrapText="1"/>
    </xf>
    <xf numFmtId="2" fontId="11" fillId="5" borderId="3" xfId="0" quotePrefix="1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left" vertical="center"/>
    </xf>
    <xf numFmtId="0" fontId="6" fillId="3" borderId="2" xfId="0" applyNumberFormat="1" applyFont="1" applyFill="1" applyBorder="1" applyAlignment="1" applyProtection="1">
      <alignment horizontal="left" vertical="center"/>
    </xf>
    <xf numFmtId="0" fontId="6" fillId="3" borderId="4" xfId="0" applyNumberFormat="1" applyFont="1" applyFill="1" applyBorder="1" applyAlignment="1" applyProtection="1">
      <alignment horizontal="left" vertical="center"/>
    </xf>
    <xf numFmtId="0" fontId="27" fillId="0" borderId="0" xfId="0" applyFont="1" applyAlignment="1">
      <alignment horizontal="left"/>
    </xf>
    <xf numFmtId="0" fontId="3" fillId="7" borderId="4" xfId="0" applyNumberFormat="1" applyFont="1" applyFill="1" applyBorder="1" applyAlignment="1" applyProtection="1">
      <alignment horizontal="left" vertical="center" wrapText="1"/>
    </xf>
    <xf numFmtId="0" fontId="3" fillId="8" borderId="4" xfId="0" applyNumberFormat="1" applyFont="1" applyFill="1" applyBorder="1" applyAlignment="1" applyProtection="1">
      <alignment horizontal="left" vertical="center" wrapText="1"/>
    </xf>
    <xf numFmtId="0" fontId="6" fillId="8" borderId="4" xfId="0" applyNumberFormat="1" applyFont="1" applyFill="1" applyBorder="1" applyAlignment="1" applyProtection="1">
      <alignment horizontal="left" vertical="center" wrapText="1"/>
    </xf>
    <xf numFmtId="0" fontId="19" fillId="5" borderId="4" xfId="0" applyNumberFormat="1" applyFont="1" applyFill="1" applyBorder="1" applyAlignment="1" applyProtection="1">
      <alignment horizontal="left" vertical="center" wrapText="1"/>
    </xf>
    <xf numFmtId="165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10" xfId="0" applyNumberFormat="1" applyFont="1" applyFill="1" applyBorder="1" applyAlignment="1" applyProtection="1">
      <alignment horizontal="left" vertical="center" wrapText="1"/>
    </xf>
    <xf numFmtId="0" fontId="3" fillId="5" borderId="10" xfId="0" applyNumberFormat="1" applyFont="1" applyFill="1" applyBorder="1" applyAlignment="1" applyProtection="1">
      <alignment horizontal="left" vertical="center" wrapText="1"/>
    </xf>
    <xf numFmtId="0" fontId="3" fillId="8" borderId="7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/>
    </xf>
    <xf numFmtId="0" fontId="6" fillId="2" borderId="2" xfId="0" applyNumberFormat="1" applyFont="1" applyFill="1" applyBorder="1" applyAlignment="1" applyProtection="1">
      <alignment horizontal="left" vertical="center"/>
    </xf>
    <xf numFmtId="0" fontId="6" fillId="2" borderId="4" xfId="0" applyNumberFormat="1" applyFont="1" applyFill="1" applyBorder="1" applyAlignment="1" applyProtection="1">
      <alignment horizontal="left" vertical="center"/>
    </xf>
    <xf numFmtId="0" fontId="29" fillId="0" borderId="0" xfId="0" applyFont="1"/>
    <xf numFmtId="4" fontId="30" fillId="2" borderId="4" xfId="0" applyNumberFormat="1" applyFont="1" applyFill="1" applyBorder="1" applyAlignment="1">
      <alignment horizontal="right"/>
    </xf>
    <xf numFmtId="4" fontId="30" fillId="2" borderId="0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29" fillId="0" borderId="0" xfId="0" applyFont="1" applyBorder="1"/>
    <xf numFmtId="0" fontId="11" fillId="2" borderId="3" xfId="0" quotePrefix="1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left" vertical="center" wrapText="1"/>
    </xf>
    <xf numFmtId="4" fontId="6" fillId="9" borderId="4" xfId="0" applyNumberFormat="1" applyFont="1" applyFill="1" applyBorder="1" applyAlignment="1">
      <alignment horizontal="center" vertical="center" wrapText="1"/>
    </xf>
    <xf numFmtId="4" fontId="6" fillId="9" borderId="3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5" borderId="1" xfId="0" applyNumberFormat="1" applyFont="1" applyFill="1" applyBorder="1" applyAlignment="1" applyProtection="1">
      <alignment horizontal="left" vertical="center"/>
    </xf>
    <xf numFmtId="0" fontId="10" fillId="2" borderId="3" xfId="0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center" vertical="center"/>
    </xf>
    <xf numFmtId="0" fontId="10" fillId="2" borderId="3" xfId="0" quotePrefix="1" applyFont="1" applyFill="1" applyBorder="1" applyAlignment="1">
      <alignment vertical="center"/>
    </xf>
    <xf numFmtId="2" fontId="0" fillId="0" borderId="0" xfId="0" applyNumberFormat="1"/>
    <xf numFmtId="4" fontId="32" fillId="5" borderId="4" xfId="0" applyNumberFormat="1" applyFont="1" applyFill="1" applyBorder="1" applyAlignment="1">
      <alignment horizontal="right"/>
    </xf>
    <xf numFmtId="4" fontId="6" fillId="3" borderId="4" xfId="0" applyNumberFormat="1" applyFont="1" applyFill="1" applyBorder="1" applyAlignment="1" applyProtection="1">
      <alignment horizontal="center" vertical="center" wrapText="1"/>
    </xf>
    <xf numFmtId="4" fontId="6" fillId="2" borderId="4" xfId="0" applyNumberFormat="1" applyFont="1" applyFill="1" applyBorder="1" applyAlignment="1" applyProtection="1">
      <alignment horizontal="center" vertical="center" wrapText="1"/>
    </xf>
    <xf numFmtId="4" fontId="6" fillId="5" borderId="4" xfId="0" applyNumberFormat="1" applyFont="1" applyFill="1" applyBorder="1" applyAlignment="1" applyProtection="1">
      <alignment horizontal="center" vertical="center" wrapText="1"/>
    </xf>
    <xf numFmtId="4" fontId="3" fillId="2" borderId="4" xfId="0" applyNumberFormat="1" applyFont="1" applyFill="1" applyBorder="1" applyAlignment="1" applyProtection="1">
      <alignment horizontal="center" vertical="center" wrapText="1"/>
    </xf>
    <xf numFmtId="4" fontId="3" fillId="3" borderId="4" xfId="0" applyNumberFormat="1" applyFont="1" applyFill="1" applyBorder="1" applyAlignment="1" applyProtection="1">
      <alignment horizontal="center" vertical="center" wrapText="1"/>
    </xf>
    <xf numFmtId="4" fontId="3" fillId="5" borderId="4" xfId="0" applyNumberFormat="1" applyFont="1" applyFill="1" applyBorder="1" applyAlignment="1" applyProtection="1">
      <alignment horizontal="center" vertical="center" wrapText="1"/>
    </xf>
    <xf numFmtId="4" fontId="6" fillId="3" borderId="4" xfId="0" applyNumberFormat="1" applyFont="1" applyFill="1" applyBorder="1" applyAlignment="1">
      <alignment horizontal="center"/>
    </xf>
    <xf numFmtId="4" fontId="6" fillId="5" borderId="4" xfId="0" applyNumberFormat="1" applyFont="1" applyFill="1" applyBorder="1" applyAlignment="1">
      <alignment horizontal="center"/>
    </xf>
    <xf numFmtId="4" fontId="6" fillId="8" borderId="4" xfId="0" applyNumberFormat="1" applyFont="1" applyFill="1" applyBorder="1" applyAlignment="1">
      <alignment horizontal="center"/>
    </xf>
    <xf numFmtId="0" fontId="32" fillId="2" borderId="4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7" fillId="3" borderId="4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17" fillId="3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9" fillId="5" borderId="4" xfId="0" applyNumberFormat="1" applyFont="1" applyFill="1" applyBorder="1" applyAlignment="1" applyProtection="1">
      <alignment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0" fillId="0" borderId="0" xfId="0" applyAlignment="1"/>
    <xf numFmtId="0" fontId="6" fillId="5" borderId="1" xfId="0" applyNumberFormat="1" applyFont="1" applyFill="1" applyBorder="1" applyAlignment="1" applyProtection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3" fillId="5" borderId="1" xfId="0" applyNumberFormat="1" applyFont="1" applyFill="1" applyBorder="1" applyAlignment="1" applyProtection="1">
      <alignment horizontal="center" vertical="center"/>
    </xf>
    <xf numFmtId="0" fontId="3" fillId="7" borderId="1" xfId="0" applyNumberFormat="1" applyFont="1" applyFill="1" applyBorder="1" applyAlignment="1" applyProtection="1">
      <alignment horizontal="left" vertical="center"/>
    </xf>
    <xf numFmtId="0" fontId="3" fillId="7" borderId="2" xfId="0" applyNumberFormat="1" applyFont="1" applyFill="1" applyBorder="1" applyAlignment="1" applyProtection="1">
      <alignment horizontal="left" vertical="center"/>
    </xf>
    <xf numFmtId="0" fontId="3" fillId="7" borderId="4" xfId="0" applyNumberFormat="1" applyFont="1" applyFill="1" applyBorder="1" applyAlignment="1" applyProtection="1">
      <alignment horizontal="left" vertical="center"/>
    </xf>
    <xf numFmtId="0" fontId="3" fillId="2" borderId="1" xfId="0" applyNumberFormat="1" applyFont="1" applyFill="1" applyBorder="1" applyAlignment="1" applyProtection="1">
      <alignment horizontal="left" vertical="center"/>
    </xf>
    <xf numFmtId="0" fontId="3" fillId="2" borderId="2" xfId="0" applyNumberFormat="1" applyFont="1" applyFill="1" applyBorder="1" applyAlignment="1" applyProtection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/>
    </xf>
    <xf numFmtId="0" fontId="3" fillId="5" borderId="2" xfId="0" applyNumberFormat="1" applyFont="1" applyFill="1" applyBorder="1" applyAlignment="1" applyProtection="1">
      <alignment horizontal="left" vertical="center"/>
    </xf>
    <xf numFmtId="0" fontId="3" fillId="5" borderId="4" xfId="0" applyNumberFormat="1" applyFont="1" applyFill="1" applyBorder="1" applyAlignment="1" applyProtection="1">
      <alignment horizontal="left" vertical="center"/>
    </xf>
    <xf numFmtId="0" fontId="3" fillId="8" borderId="1" xfId="0" applyNumberFormat="1" applyFont="1" applyFill="1" applyBorder="1" applyAlignment="1" applyProtection="1">
      <alignment horizontal="left" vertical="center"/>
    </xf>
    <xf numFmtId="0" fontId="6" fillId="8" borderId="2" xfId="0" applyNumberFormat="1" applyFont="1" applyFill="1" applyBorder="1" applyAlignment="1" applyProtection="1">
      <alignment horizontal="left" vertical="center"/>
    </xf>
    <xf numFmtId="0" fontId="6" fillId="8" borderId="4" xfId="0" applyNumberFormat="1" applyFont="1" applyFill="1" applyBorder="1" applyAlignment="1" applyProtection="1">
      <alignment horizontal="left" vertical="center"/>
    </xf>
    <xf numFmtId="0" fontId="3" fillId="8" borderId="2" xfId="0" applyNumberFormat="1" applyFont="1" applyFill="1" applyBorder="1" applyAlignment="1" applyProtection="1">
      <alignment horizontal="left" vertical="center"/>
    </xf>
    <xf numFmtId="0" fontId="3" fillId="8" borderId="4" xfId="0" applyNumberFormat="1" applyFont="1" applyFill="1" applyBorder="1" applyAlignment="1" applyProtection="1">
      <alignment horizontal="left" vertical="center"/>
    </xf>
    <xf numFmtId="0" fontId="6" fillId="5" borderId="1" xfId="0" applyNumberFormat="1" applyFont="1" applyFill="1" applyBorder="1" applyAlignment="1" applyProtection="1">
      <alignment horizontal="left" vertical="center"/>
    </xf>
    <xf numFmtId="0" fontId="6" fillId="5" borderId="2" xfId="0" applyNumberFormat="1" applyFont="1" applyFill="1" applyBorder="1" applyAlignment="1" applyProtection="1">
      <alignment horizontal="left" vertical="center"/>
    </xf>
    <xf numFmtId="0" fontId="6" fillId="5" borderId="4" xfId="0" applyNumberFormat="1" applyFont="1" applyFill="1" applyBorder="1" applyAlignment="1" applyProtection="1">
      <alignment horizontal="left" vertical="center"/>
    </xf>
    <xf numFmtId="0" fontId="3" fillId="5" borderId="1" xfId="1" applyNumberFormat="1" applyFont="1" applyFill="1" applyBorder="1" applyAlignment="1" applyProtection="1">
      <alignment horizontal="left" vertical="center"/>
    </xf>
    <xf numFmtId="164" fontId="3" fillId="5" borderId="2" xfId="1" applyFont="1" applyFill="1" applyBorder="1" applyAlignment="1" applyProtection="1">
      <alignment horizontal="left" vertical="center"/>
    </xf>
    <xf numFmtId="164" fontId="3" fillId="5" borderId="4" xfId="1" applyFont="1" applyFill="1" applyBorder="1" applyAlignment="1" applyProtection="1">
      <alignment horizontal="left" vertical="center"/>
    </xf>
    <xf numFmtId="0" fontId="3" fillId="2" borderId="6" xfId="0" applyNumberFormat="1" applyFont="1" applyFill="1" applyBorder="1" applyAlignment="1" applyProtection="1">
      <alignment horizontal="left" vertical="center"/>
    </xf>
    <xf numFmtId="0" fontId="0" fillId="0" borderId="4" xfId="0" applyBorder="1" applyAlignment="1"/>
    <xf numFmtId="0" fontId="32" fillId="2" borderId="1" xfId="0" applyNumberFormat="1" applyFont="1" applyFill="1" applyBorder="1" applyAlignment="1" applyProtection="1">
      <alignment horizontal="left" vertical="center"/>
    </xf>
    <xf numFmtId="0" fontId="32" fillId="2" borderId="2" xfId="0" applyNumberFormat="1" applyFont="1" applyFill="1" applyBorder="1" applyAlignment="1" applyProtection="1">
      <alignment horizontal="left" vertical="center"/>
    </xf>
    <xf numFmtId="0" fontId="32" fillId="2" borderId="4" xfId="0" applyNumberFormat="1" applyFont="1" applyFill="1" applyBorder="1" applyAlignment="1" applyProtection="1">
      <alignment horizontal="left" vertical="center"/>
    </xf>
    <xf numFmtId="165" fontId="3" fillId="2" borderId="2" xfId="0" applyNumberFormat="1" applyFont="1" applyFill="1" applyBorder="1" applyAlignment="1" applyProtection="1">
      <alignment horizontal="left" vertical="center"/>
    </xf>
    <xf numFmtId="165" fontId="3" fillId="2" borderId="4" xfId="0" applyNumberFormat="1" applyFont="1" applyFill="1" applyBorder="1" applyAlignment="1" applyProtection="1">
      <alignment horizontal="left" vertical="center"/>
    </xf>
    <xf numFmtId="0" fontId="17" fillId="5" borderId="1" xfId="0" applyNumberFormat="1" applyFont="1" applyFill="1" applyBorder="1" applyAlignment="1" applyProtection="1">
      <alignment horizontal="left" vertical="center"/>
    </xf>
    <xf numFmtId="0" fontId="17" fillId="5" borderId="2" xfId="0" applyNumberFormat="1" applyFont="1" applyFill="1" applyBorder="1" applyAlignment="1" applyProtection="1">
      <alignment horizontal="left" vertical="center"/>
    </xf>
    <xf numFmtId="0" fontId="17" fillId="5" borderId="4" xfId="0" applyNumberFormat="1" applyFont="1" applyFill="1" applyBorder="1" applyAlignment="1" applyProtection="1">
      <alignment horizontal="left" vertical="center"/>
    </xf>
    <xf numFmtId="0" fontId="17" fillId="5" borderId="0" xfId="0" applyNumberFormat="1" applyFont="1" applyFill="1" applyBorder="1" applyAlignment="1" applyProtection="1">
      <alignment horizontal="left" vertical="center"/>
    </xf>
    <xf numFmtId="0" fontId="17" fillId="2" borderId="2" xfId="0" applyNumberFormat="1" applyFont="1" applyFill="1" applyBorder="1" applyAlignment="1" applyProtection="1">
      <alignment horizontal="left" vertical="center"/>
    </xf>
    <xf numFmtId="0" fontId="17" fillId="2" borderId="4" xfId="0" applyNumberFormat="1" applyFont="1" applyFill="1" applyBorder="1" applyAlignment="1" applyProtection="1">
      <alignment horizontal="left" vertical="center"/>
    </xf>
    <xf numFmtId="0" fontId="17" fillId="8" borderId="1" xfId="0" applyNumberFormat="1" applyFont="1" applyFill="1" applyBorder="1" applyAlignment="1" applyProtection="1">
      <alignment horizontal="left" vertical="center"/>
    </xf>
    <xf numFmtId="0" fontId="17" fillId="8" borderId="2" xfId="0" applyNumberFormat="1" applyFont="1" applyFill="1" applyBorder="1" applyAlignment="1" applyProtection="1">
      <alignment horizontal="left" vertical="center"/>
    </xf>
    <xf numFmtId="0" fontId="17" fillId="8" borderId="4" xfId="0" applyNumberFormat="1" applyFont="1" applyFill="1" applyBorder="1" applyAlignment="1" applyProtection="1">
      <alignment horizontal="left" vertical="center"/>
    </xf>
    <xf numFmtId="0" fontId="17" fillId="2" borderId="1" xfId="0" applyNumberFormat="1" applyFont="1" applyFill="1" applyBorder="1" applyAlignment="1" applyProtection="1">
      <alignment horizontal="left" vertical="center"/>
    </xf>
    <xf numFmtId="0" fontId="0" fillId="0" borderId="2" xfId="0" applyBorder="1" applyAlignment="1"/>
    <xf numFmtId="0" fontId="3" fillId="2" borderId="8" xfId="0" applyNumberFormat="1" applyFont="1" applyFill="1" applyBorder="1" applyAlignment="1" applyProtection="1">
      <alignment horizontal="left" vertical="center"/>
    </xf>
    <xf numFmtId="0" fontId="3" fillId="2" borderId="9" xfId="0" applyNumberFormat="1" applyFont="1" applyFill="1" applyBorder="1" applyAlignment="1" applyProtection="1">
      <alignment horizontal="left" vertical="center"/>
    </xf>
    <xf numFmtId="0" fontId="3" fillId="2" borderId="10" xfId="0" applyNumberFormat="1" applyFont="1" applyFill="1" applyBorder="1" applyAlignment="1" applyProtection="1">
      <alignment horizontal="left" vertical="center"/>
    </xf>
    <xf numFmtId="0" fontId="28" fillId="2" borderId="8" xfId="0" applyNumberFormat="1" applyFont="1" applyFill="1" applyBorder="1" applyAlignment="1" applyProtection="1">
      <alignment horizontal="left" vertical="center"/>
    </xf>
    <xf numFmtId="0" fontId="28" fillId="2" borderId="9" xfId="0" applyNumberFormat="1" applyFont="1" applyFill="1" applyBorder="1" applyAlignment="1" applyProtection="1">
      <alignment horizontal="left" vertical="center"/>
    </xf>
    <xf numFmtId="0" fontId="6" fillId="2" borderId="10" xfId="0" applyNumberFormat="1" applyFont="1" applyFill="1" applyBorder="1" applyAlignment="1" applyProtection="1">
      <alignment horizontal="left" vertical="center"/>
    </xf>
    <xf numFmtId="0" fontId="3" fillId="5" borderId="8" xfId="0" applyNumberFormat="1" applyFont="1" applyFill="1" applyBorder="1" applyAlignment="1" applyProtection="1">
      <alignment horizontal="left" vertical="center"/>
    </xf>
    <xf numFmtId="0" fontId="3" fillId="5" borderId="9" xfId="0" applyNumberFormat="1" applyFont="1" applyFill="1" applyBorder="1" applyAlignment="1" applyProtection="1">
      <alignment horizontal="left" vertical="center"/>
    </xf>
    <xf numFmtId="0" fontId="3" fillId="5" borderId="10" xfId="0" applyNumberFormat="1" applyFont="1" applyFill="1" applyBorder="1" applyAlignment="1" applyProtection="1">
      <alignment horizontal="left" vertical="center"/>
    </xf>
    <xf numFmtId="0" fontId="17" fillId="2" borderId="1" xfId="0" applyNumberFormat="1" applyFont="1" applyFill="1" applyBorder="1" applyAlignment="1" applyProtection="1">
      <alignment horizontal="center" vertical="center"/>
    </xf>
    <xf numFmtId="0" fontId="17" fillId="2" borderId="2" xfId="0" applyNumberFormat="1" applyFont="1" applyFill="1" applyBorder="1" applyAlignment="1" applyProtection="1">
      <alignment horizontal="center" vertical="center"/>
    </xf>
    <xf numFmtId="0" fontId="17" fillId="2" borderId="4" xfId="0" applyNumberFormat="1" applyFont="1" applyFill="1" applyBorder="1" applyAlignment="1" applyProtection="1">
      <alignment horizontal="center" vertical="center"/>
    </xf>
    <xf numFmtId="0" fontId="6" fillId="4" borderId="1" xfId="0" applyNumberFormat="1" applyFont="1" applyFill="1" applyBorder="1" applyAlignment="1" applyProtection="1">
      <alignment vertical="center"/>
    </xf>
    <xf numFmtId="0" fontId="14" fillId="4" borderId="2" xfId="0" applyFont="1" applyFill="1" applyBorder="1" applyAlignment="1">
      <alignment vertical="center"/>
    </xf>
    <xf numFmtId="0" fontId="14" fillId="4" borderId="4" xfId="0" applyFont="1" applyFill="1" applyBorder="1" applyAlignment="1">
      <alignment vertical="center"/>
    </xf>
    <xf numFmtId="0" fontId="6" fillId="3" borderId="1" xfId="0" applyNumberFormat="1" applyFont="1" applyFill="1" applyBorder="1" applyAlignment="1" applyProtection="1">
      <alignment vertical="center"/>
    </xf>
    <xf numFmtId="0" fontId="6" fillId="3" borderId="2" xfId="0" applyNumberFormat="1" applyFont="1" applyFill="1" applyBorder="1" applyAlignment="1" applyProtection="1">
      <alignment vertical="center"/>
    </xf>
    <xf numFmtId="0" fontId="6" fillId="3" borderId="4" xfId="0" applyNumberFormat="1" applyFont="1" applyFill="1" applyBorder="1" applyAlignment="1" applyProtection="1">
      <alignment vertical="center"/>
    </xf>
    <xf numFmtId="0" fontId="17" fillId="3" borderId="1" xfId="0" applyNumberFormat="1" applyFont="1" applyFill="1" applyBorder="1" applyAlignment="1" applyProtection="1">
      <alignment vertical="center"/>
    </xf>
    <xf numFmtId="0" fontId="17" fillId="3" borderId="2" xfId="0" applyNumberFormat="1" applyFont="1" applyFill="1" applyBorder="1" applyAlignment="1" applyProtection="1">
      <alignment vertical="center"/>
    </xf>
    <xf numFmtId="0" fontId="17" fillId="3" borderId="4" xfId="0" applyNumberFormat="1" applyFont="1" applyFill="1" applyBorder="1" applyAlignment="1" applyProtection="1">
      <alignment vertical="center"/>
    </xf>
    <xf numFmtId="0" fontId="3" fillId="5" borderId="1" xfId="0" applyNumberFormat="1" applyFont="1" applyFill="1" applyBorder="1" applyAlignment="1" applyProtection="1">
      <alignment vertical="center"/>
    </xf>
    <xf numFmtId="0" fontId="3" fillId="5" borderId="2" xfId="0" applyNumberFormat="1" applyFont="1" applyFill="1" applyBorder="1" applyAlignment="1" applyProtection="1">
      <alignment vertical="center"/>
    </xf>
    <xf numFmtId="0" fontId="3" fillId="5" borderId="4" xfId="0" applyNumberFormat="1" applyFont="1" applyFill="1" applyBorder="1" applyAlignment="1" applyProtection="1">
      <alignment vertical="center"/>
    </xf>
    <xf numFmtId="0" fontId="6" fillId="2" borderId="1" xfId="0" applyNumberFormat="1" applyFont="1" applyFill="1" applyBorder="1" applyAlignment="1" applyProtection="1">
      <alignment vertical="center"/>
    </xf>
    <xf numFmtId="0" fontId="6" fillId="2" borderId="2" xfId="0" applyNumberFormat="1" applyFont="1" applyFill="1" applyBorder="1" applyAlignment="1" applyProtection="1">
      <alignment vertical="center"/>
    </xf>
    <xf numFmtId="0" fontId="6" fillId="2" borderId="4" xfId="0" applyNumberFormat="1" applyFont="1" applyFill="1" applyBorder="1" applyAlignment="1" applyProtection="1">
      <alignment vertical="center"/>
    </xf>
    <xf numFmtId="0" fontId="17" fillId="2" borderId="1" xfId="0" applyNumberFormat="1" applyFont="1" applyFill="1" applyBorder="1" applyAlignment="1" applyProtection="1">
      <alignment vertical="center"/>
    </xf>
    <xf numFmtId="0" fontId="17" fillId="2" borderId="2" xfId="0" applyNumberFormat="1" applyFont="1" applyFill="1" applyBorder="1" applyAlignment="1" applyProtection="1">
      <alignment vertical="center"/>
    </xf>
    <xf numFmtId="0" fontId="17" fillId="2" borderId="4" xfId="0" applyNumberFormat="1" applyFont="1" applyFill="1" applyBorder="1" applyAlignment="1" applyProtection="1">
      <alignment vertical="center"/>
    </xf>
    <xf numFmtId="0" fontId="3" fillId="7" borderId="1" xfId="0" applyNumberFormat="1" applyFont="1" applyFill="1" applyBorder="1" applyAlignment="1" applyProtection="1">
      <alignment vertical="center"/>
    </xf>
    <xf numFmtId="0" fontId="3" fillId="7" borderId="2" xfId="0" applyNumberFormat="1" applyFont="1" applyFill="1" applyBorder="1" applyAlignment="1" applyProtection="1">
      <alignment vertical="center"/>
    </xf>
    <xf numFmtId="0" fontId="3" fillId="7" borderId="4" xfId="0" applyNumberFormat="1" applyFont="1" applyFill="1" applyBorder="1" applyAlignment="1" applyProtection="1">
      <alignment vertical="center"/>
    </xf>
    <xf numFmtId="0" fontId="17" fillId="5" borderId="1" xfId="0" applyNumberFormat="1" applyFont="1" applyFill="1" applyBorder="1" applyAlignment="1" applyProtection="1">
      <alignment vertical="center"/>
    </xf>
    <xf numFmtId="0" fontId="17" fillId="5" borderId="2" xfId="0" applyNumberFormat="1" applyFont="1" applyFill="1" applyBorder="1" applyAlignment="1" applyProtection="1">
      <alignment vertical="center"/>
    </xf>
    <xf numFmtId="0" fontId="17" fillId="5" borderId="4" xfId="0" applyNumberFormat="1" applyFont="1" applyFill="1" applyBorder="1" applyAlignment="1" applyProtection="1">
      <alignment vertical="center"/>
    </xf>
    <xf numFmtId="0" fontId="3" fillId="2" borderId="1" xfId="0" applyNumberFormat="1" applyFont="1" applyFill="1" applyBorder="1" applyAlignment="1" applyProtection="1">
      <alignment vertical="center"/>
    </xf>
    <xf numFmtId="0" fontId="3" fillId="2" borderId="2" xfId="0" applyNumberFormat="1" applyFont="1" applyFill="1" applyBorder="1" applyAlignment="1" applyProtection="1">
      <alignment vertical="center"/>
    </xf>
    <xf numFmtId="0" fontId="3" fillId="2" borderId="4" xfId="0" applyNumberFormat="1" applyFont="1" applyFill="1" applyBorder="1" applyAlignment="1" applyProtection="1">
      <alignment vertical="center"/>
    </xf>
    <xf numFmtId="0" fontId="6" fillId="6" borderId="1" xfId="0" applyNumberFormat="1" applyFont="1" applyFill="1" applyBorder="1" applyAlignment="1" applyProtection="1">
      <alignment vertical="center"/>
    </xf>
    <xf numFmtId="0" fontId="6" fillId="6" borderId="2" xfId="0" applyNumberFormat="1" applyFont="1" applyFill="1" applyBorder="1" applyAlignment="1" applyProtection="1">
      <alignment vertical="center"/>
    </xf>
    <xf numFmtId="0" fontId="3" fillId="2" borderId="1" xfId="1" applyNumberFormat="1" applyFont="1" applyFill="1" applyBorder="1" applyAlignment="1" applyProtection="1">
      <alignment horizontal="left" vertical="center"/>
    </xf>
    <xf numFmtId="164" fontId="3" fillId="2" borderId="2" xfId="1" applyFont="1" applyFill="1" applyBorder="1" applyAlignment="1" applyProtection="1">
      <alignment horizontal="left" vertical="center"/>
    </xf>
    <xf numFmtId="164" fontId="3" fillId="2" borderId="4" xfId="1" applyFont="1" applyFill="1" applyBorder="1" applyAlignment="1" applyProtection="1">
      <alignment horizontal="left" vertical="center"/>
    </xf>
    <xf numFmtId="0" fontId="9" fillId="2" borderId="4" xfId="0" applyNumberFormat="1" applyFont="1" applyFill="1" applyBorder="1" applyAlignment="1" applyProtection="1">
      <alignment vertical="center" wrapText="1"/>
    </xf>
    <xf numFmtId="0" fontId="9" fillId="2" borderId="4" xfId="0" applyNumberFormat="1" applyFont="1" applyFill="1" applyBorder="1" applyAlignment="1" applyProtection="1">
      <alignment horizontal="left" vertical="center" wrapText="1"/>
    </xf>
    <xf numFmtId="2" fontId="3" fillId="2" borderId="4" xfId="0" applyNumberFormat="1" applyFont="1" applyFill="1" applyBorder="1" applyAlignment="1" applyProtection="1">
      <alignment horizontal="left" vertical="center" wrapText="1"/>
    </xf>
    <xf numFmtId="0" fontId="34" fillId="3" borderId="4" xfId="0" applyNumberFormat="1" applyFont="1" applyFill="1" applyBorder="1" applyAlignment="1" applyProtection="1">
      <alignment horizontal="left" vertical="center" wrapText="1"/>
    </xf>
    <xf numFmtId="165" fontId="6" fillId="3" borderId="4" xfId="0" applyNumberFormat="1" applyFont="1" applyFill="1" applyBorder="1" applyAlignment="1" applyProtection="1">
      <alignment horizontal="left" vertical="center" wrapText="1"/>
    </xf>
    <xf numFmtId="2" fontId="3" fillId="5" borderId="4" xfId="0" applyNumberFormat="1" applyFont="1" applyFill="1" applyBorder="1" applyAlignment="1" applyProtection="1">
      <alignment horizontal="left" vertical="center" wrapText="1"/>
    </xf>
    <xf numFmtId="2" fontId="32" fillId="2" borderId="4" xfId="0" applyNumberFormat="1" applyFont="1" applyFill="1" applyBorder="1" applyAlignment="1" applyProtection="1">
      <alignment horizontal="left" vertical="center" wrapText="1"/>
    </xf>
    <xf numFmtId="2" fontId="6" fillId="6" borderId="4" xfId="0" applyNumberFormat="1" applyFont="1" applyFill="1" applyBorder="1" applyAlignment="1" applyProtection="1">
      <alignment horizontal="left" vertical="center" wrapText="1"/>
    </xf>
    <xf numFmtId="4" fontId="3" fillId="2" borderId="4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 applyProtection="1">
      <alignment horizontal="left" vertical="center" wrapText="1"/>
    </xf>
    <xf numFmtId="2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4" fontId="6" fillId="3" borderId="4" xfId="0" applyNumberFormat="1" applyFont="1" applyFill="1" applyBorder="1" applyAlignment="1" applyProtection="1">
      <alignment horizontal="left" vertical="center" wrapText="1"/>
    </xf>
    <xf numFmtId="4" fontId="3" fillId="2" borderId="12" xfId="0" applyNumberFormat="1" applyFont="1" applyFill="1" applyBorder="1" applyAlignment="1">
      <alignment horizontal="center"/>
    </xf>
    <xf numFmtId="4" fontId="32" fillId="2" borderId="4" xfId="0" applyNumberFormat="1" applyFont="1" applyFill="1" applyBorder="1" applyAlignment="1">
      <alignment horizontal="center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165" fontId="3" fillId="5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3" fillId="0" borderId="0" xfId="0" applyFont="1" applyAlignment="1">
      <alignment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3" fillId="0" borderId="0" xfId="0" applyFont="1" applyAlignment="1">
      <alignment vertical="center"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4" fontId="3" fillId="5" borderId="4" xfId="0" applyNumberFormat="1" applyFont="1" applyFill="1" applyBorder="1" applyAlignment="1">
      <alignment horizontal="center"/>
    </xf>
    <xf numFmtId="0" fontId="10" fillId="2" borderId="13" xfId="0" quotePrefix="1" applyFont="1" applyFill="1" applyBorder="1" applyAlignment="1">
      <alignment horizontal="left" vertical="center"/>
    </xf>
    <xf numFmtId="4" fontId="0" fillId="0" borderId="0" xfId="0" applyNumberFormat="1"/>
    <xf numFmtId="4" fontId="3" fillId="0" borderId="4" xfId="0" applyNumberFormat="1" applyFont="1" applyFill="1" applyBorder="1" applyAlignment="1">
      <alignment horizontal="right"/>
    </xf>
    <xf numFmtId="4" fontId="3" fillId="0" borderId="3" xfId="0" applyNumberFormat="1" applyFont="1" applyFill="1" applyBorder="1" applyAlignment="1">
      <alignment horizontal="right"/>
    </xf>
    <xf numFmtId="0" fontId="9" fillId="0" borderId="3" xfId="0" quotePrefix="1" applyFont="1" applyFill="1" applyBorder="1" applyAlignment="1">
      <alignment horizontal="left" vertical="center"/>
    </xf>
    <xf numFmtId="0" fontId="11" fillId="0" borderId="3" xfId="0" quotePrefix="1" applyFont="1" applyFill="1" applyBorder="1" applyAlignment="1">
      <alignment horizontal="left" vertical="center"/>
    </xf>
    <xf numFmtId="0" fontId="21" fillId="0" borderId="3" xfId="0" quotePrefix="1" applyFont="1" applyFill="1" applyBorder="1" applyAlignment="1">
      <alignment horizontal="left" vertical="center"/>
    </xf>
    <xf numFmtId="4" fontId="20" fillId="0" borderId="3" xfId="0" applyNumberFormat="1" applyFont="1" applyFill="1" applyBorder="1" applyAlignment="1">
      <alignment horizontal="right"/>
    </xf>
    <xf numFmtId="4" fontId="32" fillId="0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0" fontId="32" fillId="7" borderId="4" xfId="0" applyNumberFormat="1" applyFont="1" applyFill="1" applyBorder="1" applyAlignment="1" applyProtection="1">
      <alignment horizontal="left" vertical="center" wrapText="1"/>
    </xf>
    <xf numFmtId="0" fontId="32" fillId="5" borderId="4" xfId="0" applyNumberFormat="1" applyFont="1" applyFill="1" applyBorder="1" applyAlignment="1" applyProtection="1">
      <alignment horizontal="left" vertical="center" wrapText="1"/>
    </xf>
    <xf numFmtId="0" fontId="20" fillId="3" borderId="4" xfId="0" applyNumberFormat="1" applyFont="1" applyFill="1" applyBorder="1" applyAlignment="1" applyProtection="1">
      <alignment horizontal="left" vertical="center" wrapText="1"/>
    </xf>
    <xf numFmtId="0" fontId="37" fillId="3" borderId="4" xfId="0" applyNumberFormat="1" applyFont="1" applyFill="1" applyBorder="1" applyAlignment="1" applyProtection="1">
      <alignment horizontal="left" vertical="center" wrapText="1"/>
    </xf>
    <xf numFmtId="0" fontId="20" fillId="5" borderId="4" xfId="0" applyNumberFormat="1" applyFont="1" applyFill="1" applyBorder="1" applyAlignment="1" applyProtection="1">
      <alignment horizontal="left" vertical="center" wrapText="1"/>
    </xf>
    <xf numFmtId="0" fontId="32" fillId="8" borderId="4" xfId="0" applyNumberFormat="1" applyFont="1" applyFill="1" applyBorder="1" applyAlignment="1" applyProtection="1">
      <alignment horizontal="left" vertical="center" wrapText="1"/>
    </xf>
    <xf numFmtId="0" fontId="37" fillId="2" borderId="4" xfId="0" applyNumberFormat="1" applyFont="1" applyFill="1" applyBorder="1" applyAlignment="1" applyProtection="1">
      <alignment horizontal="left" vertical="center" wrapText="1"/>
    </xf>
    <xf numFmtId="0" fontId="20" fillId="5" borderId="4" xfId="0" applyNumberFormat="1" applyFont="1" applyFill="1" applyBorder="1" applyAlignment="1" applyProtection="1">
      <alignment vertical="center" wrapText="1"/>
    </xf>
    <xf numFmtId="4" fontId="20" fillId="3" borderId="4" xfId="0" applyNumberFormat="1" applyFont="1" applyFill="1" applyBorder="1" applyAlignment="1" applyProtection="1">
      <alignment horizontal="left" vertical="center" wrapText="1"/>
    </xf>
    <xf numFmtId="4" fontId="20" fillId="5" borderId="4" xfId="0" applyNumberFormat="1" applyFont="1" applyFill="1" applyBorder="1" applyAlignment="1">
      <alignment horizontal="center"/>
    </xf>
    <xf numFmtId="0" fontId="32" fillId="2" borderId="7" xfId="0" applyNumberFormat="1" applyFont="1" applyFill="1" applyBorder="1" applyAlignment="1" applyProtection="1">
      <alignment horizontal="left" vertical="center" wrapText="1"/>
    </xf>
    <xf numFmtId="0" fontId="20" fillId="8" borderId="4" xfId="0" applyNumberFormat="1" applyFont="1" applyFill="1" applyBorder="1" applyAlignment="1" applyProtection="1">
      <alignment horizontal="left" vertical="center" wrapText="1"/>
    </xf>
    <xf numFmtId="165" fontId="32" fillId="5" borderId="4" xfId="0" applyNumberFormat="1" applyFont="1" applyFill="1" applyBorder="1" applyAlignment="1" applyProtection="1">
      <alignment horizontal="left" vertical="center" wrapText="1"/>
    </xf>
    <xf numFmtId="165" fontId="32" fillId="2" borderId="4" xfId="0" applyNumberFormat="1" applyFont="1" applyFill="1" applyBorder="1" applyAlignment="1" applyProtection="1">
      <alignment horizontal="left" vertical="center" wrapText="1"/>
    </xf>
    <xf numFmtId="2" fontId="20" fillId="3" borderId="4" xfId="0" applyNumberFormat="1" applyFont="1" applyFill="1" applyBorder="1" applyAlignment="1" applyProtection="1">
      <alignment horizontal="left" vertical="center" wrapText="1"/>
    </xf>
    <xf numFmtId="2" fontId="20" fillId="5" borderId="4" xfId="0" applyNumberFormat="1" applyFont="1" applyFill="1" applyBorder="1" applyAlignment="1" applyProtection="1">
      <alignment horizontal="left" vertical="center" wrapText="1"/>
    </xf>
    <xf numFmtId="0" fontId="37" fillId="5" borderId="4" xfId="0" applyNumberFormat="1" applyFont="1" applyFill="1" applyBorder="1" applyAlignment="1" applyProtection="1">
      <alignment horizontal="left" vertical="center" wrapText="1"/>
    </xf>
    <xf numFmtId="4" fontId="20" fillId="5" borderId="4" xfId="0" applyNumberFormat="1" applyFont="1" applyFill="1" applyBorder="1" applyAlignment="1" applyProtection="1">
      <alignment horizontal="left" vertical="center" wrapText="1"/>
    </xf>
    <xf numFmtId="0" fontId="32" fillId="8" borderId="7" xfId="0" applyNumberFormat="1" applyFont="1" applyFill="1" applyBorder="1" applyAlignment="1" applyProtection="1">
      <alignment horizontal="left" vertical="center" wrapText="1"/>
    </xf>
    <xf numFmtId="4" fontId="20" fillId="3" borderId="4" xfId="0" applyNumberFormat="1" applyFont="1" applyFill="1" applyBorder="1" applyAlignment="1">
      <alignment horizontal="center"/>
    </xf>
    <xf numFmtId="0" fontId="32" fillId="2" borderId="10" xfId="0" applyNumberFormat="1" applyFont="1" applyFill="1" applyBorder="1" applyAlignment="1" applyProtection="1">
      <alignment horizontal="left" vertical="center" wrapText="1"/>
    </xf>
    <xf numFmtId="0" fontId="20" fillId="2" borderId="10" xfId="0" applyNumberFormat="1" applyFont="1" applyFill="1" applyBorder="1" applyAlignment="1" applyProtection="1">
      <alignment horizontal="left" vertical="center" wrapText="1"/>
    </xf>
    <xf numFmtId="0" fontId="32" fillId="5" borderId="10" xfId="0" applyNumberFormat="1" applyFont="1" applyFill="1" applyBorder="1" applyAlignment="1" applyProtection="1">
      <alignment horizontal="left" vertical="center" wrapText="1"/>
    </xf>
    <xf numFmtId="0" fontId="20" fillId="3" borderId="10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38" fillId="2" borderId="4" xfId="0" applyNumberFormat="1" applyFont="1" applyFill="1" applyBorder="1" applyAlignment="1" applyProtection="1">
      <alignment horizontal="left" vertical="center" wrapText="1"/>
    </xf>
    <xf numFmtId="0" fontId="38" fillId="2" borderId="4" xfId="0" applyNumberFormat="1" applyFont="1" applyFill="1" applyBorder="1" applyAlignment="1" applyProtection="1">
      <alignment vertical="center" wrapText="1"/>
    </xf>
    <xf numFmtId="0" fontId="39" fillId="2" borderId="4" xfId="0" applyNumberFormat="1" applyFont="1" applyFill="1" applyBorder="1" applyAlignment="1" applyProtection="1">
      <alignment horizontal="left" vertical="center" wrapText="1"/>
    </xf>
    <xf numFmtId="4" fontId="39" fillId="2" borderId="4" xfId="0" applyNumberFormat="1" applyFont="1" applyFill="1" applyBorder="1" applyAlignment="1" applyProtection="1">
      <alignment horizontal="left" vertical="center" wrapText="1"/>
    </xf>
    <xf numFmtId="4" fontId="6" fillId="5" borderId="4" xfId="0" applyNumberFormat="1" applyFont="1" applyFill="1" applyBorder="1" applyAlignment="1" applyProtection="1">
      <alignment horizontal="left" vertical="center" wrapText="1"/>
    </xf>
    <xf numFmtId="0" fontId="38" fillId="2" borderId="1" xfId="0" applyNumberFormat="1" applyFont="1" applyFill="1" applyBorder="1" applyAlignment="1" applyProtection="1">
      <alignment horizontal="left" vertical="center"/>
    </xf>
    <xf numFmtId="0" fontId="38" fillId="2" borderId="2" xfId="0" applyNumberFormat="1" applyFont="1" applyFill="1" applyBorder="1" applyAlignment="1" applyProtection="1">
      <alignment horizontal="left" vertical="center"/>
    </xf>
    <xf numFmtId="0" fontId="38" fillId="2" borderId="4" xfId="0" applyNumberFormat="1" applyFont="1" applyFill="1" applyBorder="1" applyAlignment="1" applyProtection="1">
      <alignment horizontal="left" vertical="center"/>
    </xf>
    <xf numFmtId="0" fontId="40" fillId="2" borderId="1" xfId="0" applyNumberFormat="1" applyFont="1" applyFill="1" applyBorder="1" applyAlignment="1" applyProtection="1">
      <alignment horizontal="center" vertical="center"/>
    </xf>
    <xf numFmtId="0" fontId="40" fillId="2" borderId="2" xfId="0" applyNumberFormat="1" applyFont="1" applyFill="1" applyBorder="1" applyAlignment="1" applyProtection="1">
      <alignment horizontal="center" vertical="center"/>
    </xf>
    <xf numFmtId="0" fontId="40" fillId="2" borderId="4" xfId="0" applyNumberFormat="1" applyFont="1" applyFill="1" applyBorder="1" applyAlignment="1" applyProtection="1">
      <alignment horizontal="center" vertical="center"/>
    </xf>
    <xf numFmtId="0" fontId="40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4" fontId="39" fillId="2" borderId="4" xfId="0" applyNumberFormat="1" applyFont="1" applyFill="1" applyBorder="1" applyAlignment="1" applyProtection="1">
      <alignment horizontal="center" vertical="center" wrapText="1"/>
    </xf>
    <xf numFmtId="0" fontId="40" fillId="2" borderId="4" xfId="0" applyNumberFormat="1" applyFont="1" applyFill="1" applyBorder="1" applyAlignment="1" applyProtection="1">
      <alignment horizontal="center" vertical="center" wrapText="1"/>
    </xf>
    <xf numFmtId="0" fontId="41" fillId="2" borderId="4" xfId="0" applyNumberFormat="1" applyFont="1" applyFill="1" applyBorder="1" applyAlignment="1" applyProtection="1">
      <alignment horizontal="left" vertical="center" wrapText="1"/>
    </xf>
    <xf numFmtId="4" fontId="20" fillId="2" borderId="4" xfId="0" applyNumberFormat="1" applyFont="1" applyFill="1" applyBorder="1" applyAlignment="1" applyProtection="1">
      <alignment horizontal="left" vertical="center" wrapText="1"/>
    </xf>
    <xf numFmtId="0" fontId="35" fillId="2" borderId="4" xfId="0" applyNumberFormat="1" applyFont="1" applyFill="1" applyBorder="1" applyAlignment="1" applyProtection="1">
      <alignment horizontal="left" vertical="center" wrapText="1"/>
    </xf>
    <xf numFmtId="2" fontId="20" fillId="2" borderId="4" xfId="0" applyNumberFormat="1" applyFont="1" applyFill="1" applyBorder="1" applyAlignment="1" applyProtection="1">
      <alignment horizontal="left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/>
    </xf>
    <xf numFmtId="0" fontId="11" fillId="0" borderId="1" xfId="0" quotePrefix="1" applyFont="1" applyFill="1" applyBorder="1" applyAlignment="1">
      <alignment horizontal="left" vertical="center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15" fillId="0" borderId="0" xfId="0" applyNumberFormat="1" applyFont="1" applyFill="1" applyBorder="1" applyAlignment="1" applyProtection="1">
      <alignment wrapText="1"/>
    </xf>
    <xf numFmtId="0" fontId="16" fillId="0" borderId="0" xfId="0" applyNumberFormat="1" applyFont="1" applyFill="1" applyBorder="1" applyAlignment="1" applyProtection="1">
      <alignment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6" fillId="3" borderId="1" xfId="0" applyNumberFormat="1" applyFont="1" applyFill="1" applyBorder="1" applyAlignment="1" applyProtection="1">
      <alignment horizontal="center" vertical="center"/>
    </xf>
    <xf numFmtId="0" fontId="6" fillId="3" borderId="2" xfId="0" applyNumberFormat="1" applyFont="1" applyFill="1" applyBorder="1" applyAlignment="1" applyProtection="1">
      <alignment horizontal="center" vertical="center"/>
    </xf>
    <xf numFmtId="0" fontId="6" fillId="3" borderId="4" xfId="0" applyNumberFormat="1" applyFont="1" applyFill="1" applyBorder="1" applyAlignment="1" applyProtection="1">
      <alignment horizontal="center" vertical="center"/>
    </xf>
    <xf numFmtId="0" fontId="17" fillId="2" borderId="1" xfId="0" applyNumberFormat="1" applyFont="1" applyFill="1" applyBorder="1" applyAlignment="1" applyProtection="1">
      <alignment horizontal="center" vertical="center"/>
    </xf>
    <xf numFmtId="0" fontId="17" fillId="2" borderId="2" xfId="0" applyNumberFormat="1" applyFont="1" applyFill="1" applyBorder="1" applyAlignment="1" applyProtection="1">
      <alignment horizontal="center" vertical="center"/>
    </xf>
    <xf numFmtId="0" fontId="17" fillId="2" borderId="4" xfId="0" applyNumberFormat="1" applyFont="1" applyFill="1" applyBorder="1" applyAlignment="1" applyProtection="1">
      <alignment horizontal="center" vertical="center"/>
    </xf>
    <xf numFmtId="0" fontId="6" fillId="5" borderId="1" xfId="0" applyNumberFormat="1" applyFont="1" applyFill="1" applyBorder="1" applyAlignment="1" applyProtection="1">
      <alignment horizontal="center" vertical="center"/>
    </xf>
    <xf numFmtId="0" fontId="6" fillId="5" borderId="2" xfId="0" applyNumberFormat="1" applyFont="1" applyFill="1" applyBorder="1" applyAlignment="1" applyProtection="1">
      <alignment horizontal="center" vertical="center"/>
    </xf>
    <xf numFmtId="0" fontId="6" fillId="5" borderId="4" xfId="0" applyNumberFormat="1" applyFont="1" applyFill="1" applyBorder="1" applyAlignment="1" applyProtection="1">
      <alignment horizontal="center" vertical="center"/>
    </xf>
    <xf numFmtId="0" fontId="36" fillId="2" borderId="1" xfId="0" applyNumberFormat="1" applyFont="1" applyFill="1" applyBorder="1" applyAlignment="1" applyProtection="1">
      <alignment horizontal="center" vertical="center"/>
    </xf>
    <xf numFmtId="0" fontId="36" fillId="2" borderId="2" xfId="0" applyNumberFormat="1" applyFont="1" applyFill="1" applyBorder="1" applyAlignment="1" applyProtection="1">
      <alignment horizontal="center" vertical="center"/>
    </xf>
    <xf numFmtId="0" fontId="36" fillId="2" borderId="4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3" fillId="2" borderId="4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40" fillId="2" borderId="1" xfId="0" applyNumberFormat="1" applyFont="1" applyFill="1" applyBorder="1" applyAlignment="1" applyProtection="1">
      <alignment horizontal="center" vertical="center" wrapText="1"/>
    </xf>
    <xf numFmtId="0" fontId="40" fillId="2" borderId="2" xfId="0" applyNumberFormat="1" applyFont="1" applyFill="1" applyBorder="1" applyAlignment="1" applyProtection="1">
      <alignment horizontal="center" vertical="center" wrapText="1"/>
    </xf>
    <xf numFmtId="0" fontId="33" fillId="0" borderId="0" xfId="0" applyFont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tabSelected="1" workbookViewId="0">
      <selection activeCell="A35" sqref="A35:D35"/>
    </sheetView>
  </sheetViews>
  <sheetFormatPr defaultRowHeight="15" x14ac:dyDescent="0.25"/>
  <cols>
    <col min="5" max="5" width="20.7109375" customWidth="1"/>
    <col min="6" max="6" width="18.85546875" customWidth="1"/>
    <col min="7" max="7" width="16.85546875" customWidth="1"/>
    <col min="8" max="8" width="15.5703125" customWidth="1"/>
    <col min="9" max="9" width="16.42578125" customWidth="1"/>
    <col min="10" max="10" width="18.5703125" customWidth="1"/>
  </cols>
  <sheetData>
    <row r="1" spans="1:10" ht="42" customHeight="1" x14ac:dyDescent="0.25">
      <c r="A1" s="328" t="s">
        <v>314</v>
      </c>
      <c r="B1" s="328"/>
      <c r="C1" s="328"/>
      <c r="D1" s="328"/>
      <c r="E1" s="328"/>
      <c r="F1" s="328"/>
      <c r="G1" s="328"/>
      <c r="H1" s="328"/>
      <c r="I1" s="328"/>
      <c r="J1" s="328"/>
    </row>
    <row r="2" spans="1:10" ht="18" customHeight="1" x14ac:dyDescent="0.25">
      <c r="A2" s="5"/>
      <c r="B2" s="5"/>
      <c r="C2" s="5"/>
      <c r="D2" s="5"/>
      <c r="E2" s="5"/>
      <c r="F2" s="27"/>
      <c r="G2" s="27"/>
      <c r="H2" s="27"/>
      <c r="I2" s="27"/>
      <c r="J2" s="5"/>
    </row>
    <row r="3" spans="1:10" ht="15.75" x14ac:dyDescent="0.25">
      <c r="A3" s="326" t="s">
        <v>27</v>
      </c>
      <c r="B3" s="326"/>
      <c r="C3" s="326"/>
      <c r="D3" s="326"/>
      <c r="E3" s="326"/>
      <c r="F3" s="326"/>
      <c r="G3" s="326"/>
      <c r="H3" s="326"/>
      <c r="I3" s="326"/>
      <c r="J3" s="326"/>
    </row>
    <row r="4" spans="1:10" ht="18" x14ac:dyDescent="0.25">
      <c r="A4" s="5"/>
      <c r="B4" s="5"/>
      <c r="C4" s="5"/>
      <c r="D4" s="5"/>
      <c r="E4" s="5"/>
      <c r="F4" s="27"/>
      <c r="G4" s="27"/>
      <c r="H4" s="27"/>
      <c r="I4" s="27"/>
      <c r="J4" s="5"/>
    </row>
    <row r="5" spans="1:10" ht="18" customHeight="1" x14ac:dyDescent="0.25">
      <c r="A5" s="326" t="s">
        <v>32</v>
      </c>
      <c r="B5" s="327"/>
      <c r="C5" s="327"/>
      <c r="D5" s="327"/>
      <c r="E5" s="327"/>
      <c r="F5" s="327"/>
      <c r="G5" s="327"/>
      <c r="H5" s="327"/>
      <c r="I5" s="327"/>
      <c r="J5" s="327"/>
    </row>
    <row r="6" spans="1:10" ht="18" x14ac:dyDescent="0.25">
      <c r="A6" s="1"/>
      <c r="B6" s="2"/>
      <c r="C6" s="2"/>
      <c r="D6" s="2"/>
      <c r="E6" s="7"/>
      <c r="F6" s="8"/>
      <c r="G6" s="8"/>
      <c r="H6" s="8"/>
      <c r="I6" s="8"/>
      <c r="J6" s="8"/>
    </row>
    <row r="7" spans="1:10" ht="25.5" x14ac:dyDescent="0.25">
      <c r="A7" s="29"/>
      <c r="B7" s="30"/>
      <c r="C7" s="30"/>
      <c r="D7" s="31"/>
      <c r="E7" s="32"/>
      <c r="F7" s="4" t="s">
        <v>299</v>
      </c>
      <c r="G7" s="4" t="s">
        <v>300</v>
      </c>
      <c r="H7" s="4" t="s">
        <v>275</v>
      </c>
      <c r="I7" s="4" t="s">
        <v>297</v>
      </c>
      <c r="J7" s="4" t="s">
        <v>301</v>
      </c>
    </row>
    <row r="8" spans="1:10" x14ac:dyDescent="0.25">
      <c r="A8" s="329" t="s">
        <v>0</v>
      </c>
      <c r="B8" s="330"/>
      <c r="C8" s="330"/>
      <c r="D8" s="330"/>
      <c r="E8" s="331"/>
      <c r="F8" s="46">
        <f>F9</f>
        <v>2606697.91</v>
      </c>
      <c r="G8" s="46">
        <f t="shared" ref="G8:J8" si="0">G9</f>
        <v>3166394.8500000006</v>
      </c>
      <c r="H8" s="46">
        <f t="shared" si="0"/>
        <v>7811986.3300000001</v>
      </c>
      <c r="I8" s="46">
        <f t="shared" si="0"/>
        <v>9507656.3300000001</v>
      </c>
      <c r="J8" s="46">
        <f t="shared" si="0"/>
        <v>3202406.33</v>
      </c>
    </row>
    <row r="9" spans="1:10" x14ac:dyDescent="0.25">
      <c r="A9" s="332" t="s">
        <v>1</v>
      </c>
      <c r="B9" s="325"/>
      <c r="C9" s="325"/>
      <c r="D9" s="325"/>
      <c r="E9" s="333"/>
      <c r="F9" s="51">
        <f>' Račun prihoda i rashoda'!F10</f>
        <v>2606697.91</v>
      </c>
      <c r="G9" s="51">
        <f>' Račun prihoda i rashoda'!G10</f>
        <v>3166394.8500000006</v>
      </c>
      <c r="H9" s="51">
        <f>' Račun prihoda i rashoda'!H10</f>
        <v>7811986.3300000001</v>
      </c>
      <c r="I9" s="51">
        <f>' Račun prihoda i rashoda'!I10</f>
        <v>9507656.3300000001</v>
      </c>
      <c r="J9" s="51">
        <f>' Račun prihoda i rashoda'!J10</f>
        <v>3202406.33</v>
      </c>
    </row>
    <row r="10" spans="1:10" x14ac:dyDescent="0.25">
      <c r="A10" s="334" t="s">
        <v>2</v>
      </c>
      <c r="B10" s="333"/>
      <c r="C10" s="333"/>
      <c r="D10" s="333"/>
      <c r="E10" s="333"/>
      <c r="F10" s="51"/>
      <c r="G10" s="51"/>
      <c r="H10" s="51"/>
      <c r="I10" s="51"/>
      <c r="J10" s="50"/>
    </row>
    <row r="11" spans="1:10" x14ac:dyDescent="0.25">
      <c r="A11" s="35" t="s">
        <v>3</v>
      </c>
      <c r="B11" s="36"/>
      <c r="C11" s="36"/>
      <c r="D11" s="36"/>
      <c r="E11" s="36"/>
      <c r="F11" s="46">
        <f>F12+F13</f>
        <v>2606697.9099999997</v>
      </c>
      <c r="G11" s="46">
        <f t="shared" ref="G11:J11" si="1">G12+G13</f>
        <v>3166394.8500000006</v>
      </c>
      <c r="H11" s="46">
        <f t="shared" si="1"/>
        <v>7811986.3300000001</v>
      </c>
      <c r="I11" s="46">
        <f t="shared" si="1"/>
        <v>9507656.3300000001</v>
      </c>
      <c r="J11" s="46">
        <f t="shared" si="1"/>
        <v>3202406.33</v>
      </c>
    </row>
    <row r="12" spans="1:10" x14ac:dyDescent="0.25">
      <c r="A12" s="324" t="s">
        <v>4</v>
      </c>
      <c r="B12" s="325"/>
      <c r="C12" s="325"/>
      <c r="D12" s="325"/>
      <c r="E12" s="325"/>
      <c r="F12" s="51">
        <f>' Račun prihoda i rashoda'!F45</f>
        <v>2534101.13</v>
      </c>
      <c r="G12" s="51">
        <f>' Račun prihoda i rashoda'!G45</f>
        <v>3092926.1000000006</v>
      </c>
      <c r="H12" s="51">
        <f>' Račun prihoda i rashoda'!H45</f>
        <v>3162286.33</v>
      </c>
      <c r="I12" s="51">
        <f>' Račun prihoda i rashoda'!I45</f>
        <v>3156206.33</v>
      </c>
      <c r="J12" s="51">
        <f>' Račun prihoda i rashoda'!J45</f>
        <v>3156206.33</v>
      </c>
    </row>
    <row r="13" spans="1:10" x14ac:dyDescent="0.25">
      <c r="A13" s="338" t="s">
        <v>5</v>
      </c>
      <c r="B13" s="333"/>
      <c r="C13" s="333"/>
      <c r="D13" s="333"/>
      <c r="E13" s="333"/>
      <c r="F13" s="53">
        <f>' Račun prihoda i rashoda'!F80</f>
        <v>72596.78</v>
      </c>
      <c r="G13" s="53">
        <f>' Račun prihoda i rashoda'!G80</f>
        <v>73468.75</v>
      </c>
      <c r="H13" s="53">
        <f>' Račun prihoda i rashoda'!H80</f>
        <v>4649700</v>
      </c>
      <c r="I13" s="53">
        <f>' Račun prihoda i rashoda'!I80</f>
        <v>6351450</v>
      </c>
      <c r="J13" s="53">
        <f>' Račun prihoda i rashoda'!J80</f>
        <v>46200</v>
      </c>
    </row>
    <row r="14" spans="1:10" x14ac:dyDescent="0.25">
      <c r="A14" s="337" t="s">
        <v>6</v>
      </c>
      <c r="B14" s="330"/>
      <c r="C14" s="330"/>
      <c r="D14" s="330"/>
      <c r="E14" s="330"/>
      <c r="F14" s="46">
        <f>F8-F11</f>
        <v>0</v>
      </c>
      <c r="G14" s="46">
        <f>G11-G8</f>
        <v>0</v>
      </c>
      <c r="H14" s="46"/>
      <c r="I14" s="46"/>
      <c r="J14" s="52">
        <f>J8-J11</f>
        <v>0</v>
      </c>
    </row>
    <row r="15" spans="1:10" ht="18" x14ac:dyDescent="0.25">
      <c r="A15" s="5"/>
      <c r="B15" s="9"/>
      <c r="C15" s="9"/>
      <c r="D15" s="9"/>
      <c r="E15" s="9"/>
      <c r="F15" s="25"/>
      <c r="G15" s="25"/>
      <c r="H15" s="25"/>
      <c r="I15" s="25"/>
      <c r="J15" s="3"/>
    </row>
    <row r="16" spans="1:10" ht="18" customHeight="1" x14ac:dyDescent="0.25">
      <c r="A16" s="326" t="s">
        <v>33</v>
      </c>
      <c r="B16" s="327"/>
      <c r="C16" s="327"/>
      <c r="D16" s="327"/>
      <c r="E16" s="327"/>
      <c r="F16" s="327"/>
      <c r="G16" s="327"/>
      <c r="H16" s="327"/>
      <c r="I16" s="327"/>
      <c r="J16" s="327"/>
    </row>
    <row r="17" spans="1:10" ht="18" x14ac:dyDescent="0.25">
      <c r="A17" s="27"/>
      <c r="B17" s="25"/>
      <c r="C17" s="25"/>
      <c r="D17" s="25"/>
      <c r="E17" s="25"/>
      <c r="F17" s="25"/>
      <c r="G17" s="25"/>
      <c r="H17" s="25"/>
      <c r="I17" s="25"/>
      <c r="J17" s="26"/>
    </row>
    <row r="18" spans="1:10" x14ac:dyDescent="0.25">
      <c r="A18" s="29"/>
      <c r="B18" s="30"/>
      <c r="C18" s="30"/>
      <c r="D18" s="31"/>
      <c r="E18" s="32"/>
      <c r="F18" s="4"/>
      <c r="G18" s="4"/>
      <c r="H18" s="4"/>
      <c r="I18" s="4"/>
      <c r="J18" s="4"/>
    </row>
    <row r="19" spans="1:10" ht="15.75" customHeight="1" x14ac:dyDescent="0.25">
      <c r="A19" s="332" t="s">
        <v>8</v>
      </c>
      <c r="B19" s="335"/>
      <c r="C19" s="335"/>
      <c r="D19" s="335"/>
      <c r="E19" s="336"/>
      <c r="F19" s="34"/>
      <c r="G19" s="34"/>
      <c r="H19" s="34"/>
      <c r="I19" s="34"/>
      <c r="J19" s="34"/>
    </row>
    <row r="20" spans="1:10" x14ac:dyDescent="0.25">
      <c r="A20" s="332" t="s">
        <v>9</v>
      </c>
      <c r="B20" s="325"/>
      <c r="C20" s="325"/>
      <c r="D20" s="325"/>
      <c r="E20" s="325"/>
      <c r="F20" s="34"/>
      <c r="G20" s="34"/>
      <c r="H20" s="34"/>
      <c r="I20" s="34"/>
      <c r="J20" s="34"/>
    </row>
    <row r="21" spans="1:10" x14ac:dyDescent="0.25">
      <c r="A21" s="337" t="s">
        <v>10</v>
      </c>
      <c r="B21" s="330"/>
      <c r="C21" s="330"/>
      <c r="D21" s="330"/>
      <c r="E21" s="330"/>
      <c r="F21" s="33"/>
      <c r="G21" s="33"/>
      <c r="H21" s="33"/>
      <c r="I21" s="33"/>
      <c r="J21" s="33">
        <v>0</v>
      </c>
    </row>
    <row r="22" spans="1:10" ht="18" x14ac:dyDescent="0.25">
      <c r="A22" s="24"/>
      <c r="B22" s="25"/>
      <c r="C22" s="25"/>
      <c r="D22" s="25"/>
      <c r="E22" s="25"/>
      <c r="F22" s="25"/>
      <c r="G22" s="25"/>
      <c r="H22" s="25"/>
      <c r="I22" s="25"/>
      <c r="J22" s="26"/>
    </row>
    <row r="23" spans="1:10" ht="18" customHeight="1" x14ac:dyDescent="0.25">
      <c r="A23" s="326" t="s">
        <v>39</v>
      </c>
      <c r="B23" s="327"/>
      <c r="C23" s="327"/>
      <c r="D23" s="327"/>
      <c r="E23" s="327"/>
      <c r="F23" s="327"/>
      <c r="G23" s="327"/>
      <c r="H23" s="327"/>
      <c r="I23" s="327"/>
      <c r="J23" s="327"/>
    </row>
    <row r="24" spans="1:10" ht="18" x14ac:dyDescent="0.25">
      <c r="A24" s="24"/>
      <c r="B24" s="25"/>
      <c r="C24" s="25"/>
      <c r="D24" s="25"/>
      <c r="E24" s="25"/>
      <c r="F24" s="25"/>
      <c r="G24" s="25"/>
      <c r="H24" s="25"/>
      <c r="I24" s="25"/>
      <c r="J24" s="26"/>
    </row>
    <row r="25" spans="1:10" ht="25.5" x14ac:dyDescent="0.25">
      <c r="A25" s="29"/>
      <c r="B25" s="30"/>
      <c r="C25" s="30"/>
      <c r="D25" s="31"/>
      <c r="E25" s="32"/>
      <c r="F25" s="4" t="s">
        <v>299</v>
      </c>
      <c r="G25" s="4" t="s">
        <v>300</v>
      </c>
      <c r="H25" s="4" t="s">
        <v>275</v>
      </c>
      <c r="I25" s="4" t="s">
        <v>297</v>
      </c>
      <c r="J25" s="4" t="s">
        <v>301</v>
      </c>
    </row>
    <row r="26" spans="1:10" ht="27.75" customHeight="1" x14ac:dyDescent="0.25">
      <c r="A26" s="341" t="s">
        <v>34</v>
      </c>
      <c r="B26" s="342"/>
      <c r="C26" s="342"/>
      <c r="D26" s="342"/>
      <c r="E26" s="343"/>
      <c r="F26" s="92"/>
      <c r="G26" s="92"/>
      <c r="H26" s="92"/>
      <c r="I26" s="92"/>
      <c r="J26" s="92"/>
    </row>
    <row r="27" spans="1:10" ht="30" customHeight="1" x14ac:dyDescent="0.25">
      <c r="A27" s="344" t="s">
        <v>7</v>
      </c>
      <c r="B27" s="345"/>
      <c r="C27" s="345"/>
      <c r="D27" s="345"/>
      <c r="E27" s="346"/>
      <c r="F27" s="92">
        <f>' Račun prihoda i rashoda'!F33+' Račun prihoda i rashoda'!F27</f>
        <v>15811.880000000001</v>
      </c>
      <c r="G27" s="92">
        <f>' Račun prihoda i rashoda'!G33+' Račun prihoda i rashoda'!G27</f>
        <v>147.1</v>
      </c>
      <c r="H27" s="92">
        <f>' Račun prihoda i rashoda'!H33+' Račun prihoda i rashoda'!H27</f>
        <v>7630</v>
      </c>
      <c r="I27" s="92">
        <f>' Račun prihoda i rashoda'!I33+' Račun prihoda i rashoda'!I27</f>
        <v>0</v>
      </c>
      <c r="J27" s="92">
        <f>' Račun prihoda i rashoda'!J33+' Račun prihoda i rashoda'!J27</f>
        <v>0</v>
      </c>
    </row>
    <row r="30" spans="1:10" x14ac:dyDescent="0.25">
      <c r="A30" s="324" t="s">
        <v>11</v>
      </c>
      <c r="B30" s="325"/>
      <c r="C30" s="325"/>
      <c r="D30" s="325"/>
      <c r="E30" s="325"/>
      <c r="F30" s="34"/>
      <c r="G30" s="34"/>
      <c r="H30" s="34"/>
      <c r="I30" s="34"/>
      <c r="J30" s="34">
        <v>0</v>
      </c>
    </row>
    <row r="31" spans="1:10" ht="15.75" customHeight="1" x14ac:dyDescent="0.25">
      <c r="A31" s="19"/>
      <c r="B31" s="20"/>
      <c r="C31" s="20"/>
      <c r="D31" s="20"/>
      <c r="E31" s="20"/>
      <c r="F31" s="21"/>
      <c r="G31" s="21"/>
      <c r="H31" s="21"/>
      <c r="I31" s="21"/>
      <c r="J31" s="21"/>
    </row>
    <row r="32" spans="1:10" ht="28.5" customHeight="1" x14ac:dyDescent="0.25">
      <c r="A32" s="339" t="s">
        <v>319</v>
      </c>
      <c r="B32" s="340"/>
      <c r="C32" s="340"/>
      <c r="D32" s="340"/>
      <c r="E32" s="340"/>
      <c r="F32" s="340"/>
      <c r="G32" s="340"/>
      <c r="H32" s="340"/>
      <c r="I32" s="340"/>
      <c r="J32" s="340"/>
    </row>
    <row r="33" spans="1:10" ht="15.75" customHeight="1" x14ac:dyDescent="0.25"/>
    <row r="34" spans="1:10" ht="15.75" customHeight="1" x14ac:dyDescent="0.25">
      <c r="A34" s="339" t="s">
        <v>321</v>
      </c>
      <c r="B34" s="340"/>
      <c r="C34" s="340"/>
      <c r="D34" s="340"/>
      <c r="E34" s="340"/>
      <c r="F34" s="340"/>
      <c r="G34" s="340"/>
      <c r="H34" s="340"/>
      <c r="I34" s="340"/>
      <c r="J34" s="340"/>
    </row>
    <row r="35" spans="1:10" ht="21" customHeight="1" x14ac:dyDescent="0.25">
      <c r="A35" s="370" t="s">
        <v>320</v>
      </c>
      <c r="B35" s="371" t="s">
        <v>322</v>
      </c>
      <c r="C35" s="371"/>
      <c r="D35" s="371"/>
    </row>
    <row r="36" spans="1:10" ht="29.25" customHeight="1" x14ac:dyDescent="0.25">
      <c r="A36" s="339" t="s">
        <v>35</v>
      </c>
      <c r="B36" s="340"/>
      <c r="C36" s="340"/>
      <c r="D36" s="340"/>
      <c r="E36" s="340"/>
      <c r="F36" s="340"/>
      <c r="G36" s="340"/>
      <c r="H36" s="340"/>
      <c r="I36" s="340"/>
      <c r="J36" s="340"/>
    </row>
  </sheetData>
  <mergeCells count="21">
    <mergeCell ref="A36:J36"/>
    <mergeCell ref="A23:J23"/>
    <mergeCell ref="A32:J32"/>
    <mergeCell ref="A30:E30"/>
    <mergeCell ref="A34:J34"/>
    <mergeCell ref="A26:E26"/>
    <mergeCell ref="A27:E27"/>
    <mergeCell ref="B35:D35"/>
    <mergeCell ref="A19:E19"/>
    <mergeCell ref="A20:E20"/>
    <mergeCell ref="A21:E21"/>
    <mergeCell ref="A13:E13"/>
    <mergeCell ref="A14:E14"/>
    <mergeCell ref="A12:E12"/>
    <mergeCell ref="A5:J5"/>
    <mergeCell ref="A16:J16"/>
    <mergeCell ref="A1:J1"/>
    <mergeCell ref="A3:J3"/>
    <mergeCell ref="A8:E8"/>
    <mergeCell ref="A9:E9"/>
    <mergeCell ref="A10:E10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3"/>
  <sheetViews>
    <sheetView workbookViewId="0">
      <selection sqref="A1:J1"/>
    </sheetView>
  </sheetViews>
  <sheetFormatPr defaultRowHeight="15" x14ac:dyDescent="0.25"/>
  <cols>
    <col min="1" max="1" width="34.85546875" customWidth="1"/>
    <col min="2" max="2" width="14.85546875" customWidth="1"/>
    <col min="3" max="5" width="20.140625" customWidth="1"/>
    <col min="6" max="6" width="17" customWidth="1"/>
  </cols>
  <sheetData>
    <row r="1" spans="1:10" ht="36" customHeight="1" x14ac:dyDescent="0.25">
      <c r="A1" s="328" t="s">
        <v>315</v>
      </c>
      <c r="B1" s="328"/>
      <c r="C1" s="328"/>
      <c r="D1" s="328"/>
      <c r="E1" s="328"/>
      <c r="F1" s="328"/>
      <c r="G1" s="328"/>
      <c r="H1" s="328"/>
      <c r="I1" s="328"/>
      <c r="J1" s="328"/>
    </row>
    <row r="2" spans="1:10" ht="18" x14ac:dyDescent="0.25">
      <c r="A2" s="114"/>
      <c r="B2" s="114"/>
      <c r="C2" s="114"/>
      <c r="D2" s="114"/>
      <c r="E2" s="114"/>
      <c r="F2" s="114"/>
    </row>
    <row r="3" spans="1:10" ht="15.75" x14ac:dyDescent="0.25">
      <c r="A3" s="347" t="s">
        <v>27</v>
      </c>
      <c r="B3" s="347"/>
      <c r="C3" s="347"/>
      <c r="D3" s="347"/>
      <c r="E3" s="347"/>
      <c r="F3" s="347"/>
    </row>
    <row r="4" spans="1:10" ht="18" x14ac:dyDescent="0.25">
      <c r="B4" s="114"/>
      <c r="C4" s="115"/>
      <c r="D4" s="115"/>
      <c r="E4" s="115"/>
      <c r="F4" s="115"/>
    </row>
    <row r="5" spans="1:10" ht="15.75" x14ac:dyDescent="0.25">
      <c r="A5" s="347" t="s">
        <v>13</v>
      </c>
      <c r="B5" s="347"/>
      <c r="C5" s="347"/>
      <c r="D5" s="347"/>
      <c r="E5" s="347"/>
      <c r="F5" s="347"/>
    </row>
    <row r="6" spans="1:10" ht="18" x14ac:dyDescent="0.25">
      <c r="A6" s="114"/>
      <c r="B6" s="114"/>
      <c r="C6" s="115"/>
      <c r="D6" s="115"/>
      <c r="E6" s="115"/>
      <c r="F6" s="115"/>
    </row>
    <row r="7" spans="1:10" ht="15.75" x14ac:dyDescent="0.25">
      <c r="A7" s="347" t="s">
        <v>223</v>
      </c>
      <c r="B7" s="347"/>
      <c r="C7" s="347"/>
      <c r="D7" s="347"/>
      <c r="E7" s="347"/>
      <c r="F7" s="347"/>
    </row>
    <row r="8" spans="1:10" ht="18" x14ac:dyDescent="0.25">
      <c r="A8" s="114"/>
      <c r="B8" s="114"/>
      <c r="C8" s="115"/>
      <c r="D8" s="115"/>
      <c r="E8" s="115"/>
      <c r="F8" s="115"/>
    </row>
    <row r="9" spans="1:10" ht="25.5" x14ac:dyDescent="0.25">
      <c r="A9" s="116" t="s">
        <v>224</v>
      </c>
      <c r="B9" s="116" t="s">
        <v>274</v>
      </c>
      <c r="C9" s="116" t="s">
        <v>302</v>
      </c>
      <c r="D9" s="116" t="s">
        <v>275</v>
      </c>
      <c r="E9" s="116" t="s">
        <v>297</v>
      </c>
      <c r="F9" s="116" t="s">
        <v>301</v>
      </c>
    </row>
    <row r="10" spans="1:10" x14ac:dyDescent="0.25">
      <c r="A10" s="123" t="s">
        <v>225</v>
      </c>
      <c r="B10" s="125">
        <f>B12+B14+B16+B17+B18+B19+B22+B23+B24+B20</f>
        <v>2606697.9100000006</v>
      </c>
      <c r="C10" s="125">
        <f t="shared" ref="C10:E10" si="0">C12+C14+C16+C17+C18+C19+C22+C23+C24+C20</f>
        <v>3166394.85</v>
      </c>
      <c r="D10" s="125">
        <f t="shared" si="0"/>
        <v>7811986.3300000001</v>
      </c>
      <c r="E10" s="125">
        <f t="shared" si="0"/>
        <v>9507656.3300000001</v>
      </c>
      <c r="F10" s="125">
        <f>F12+F14+F16+F17+F18+F19+F22+F23+F24+F20</f>
        <v>3202406.33</v>
      </c>
    </row>
    <row r="11" spans="1:10" x14ac:dyDescent="0.25">
      <c r="A11" s="119" t="s">
        <v>226</v>
      </c>
      <c r="B11" s="118"/>
      <c r="C11" s="118"/>
      <c r="D11" s="118"/>
      <c r="E11" s="118"/>
      <c r="F11" s="118"/>
    </row>
    <row r="12" spans="1:10" x14ac:dyDescent="0.25">
      <c r="A12" s="15" t="s">
        <v>227</v>
      </c>
      <c r="B12" s="11">
        <f>' Račun prihoda i rashoda'!F47+' Račun prihoda i rashoda'!F54+' Račun prihoda i rashoda'!F72+' Račun prihoda i rashoda'!F87+' Račun prihoda i rashoda'!F89</f>
        <v>76858.17</v>
      </c>
      <c r="C12" s="11">
        <f>' Račun prihoda i rashoda'!G47+' Račun prihoda i rashoda'!G54+' Račun prihoda i rashoda'!G72+' Račun prihoda i rashoda'!G87+' Račun prihoda i rashoda'!G89</f>
        <v>38757.589999999997</v>
      </c>
      <c r="D12" s="11">
        <f>' Račun prihoda i rashoda'!H47+' Račun prihoda i rashoda'!H54+' Račun prihoda i rashoda'!H72+' Račun prihoda i rashoda'!H87+' Račun prihoda i rashoda'!H89</f>
        <v>4648316.33</v>
      </c>
      <c r="E12" s="11">
        <f>' Račun prihoda i rashoda'!I47+' Račun prihoda i rashoda'!I54+' Račun prihoda i rashoda'!I72+' Račun prihoda i rashoda'!I87+' Račun prihoda i rashoda'!I89</f>
        <v>6351616.3300000001</v>
      </c>
      <c r="F12" s="11">
        <f>' Račun prihoda i rashoda'!J47+' Račun prihoda i rashoda'!J54+' Račun prihoda i rashoda'!J72+' Račun prihoda i rashoda'!J87+' Račun prihoda i rashoda'!J89</f>
        <v>46366.33</v>
      </c>
    </row>
    <row r="13" spans="1:10" x14ac:dyDescent="0.25">
      <c r="A13" s="119" t="s">
        <v>230</v>
      </c>
      <c r="B13" s="11"/>
      <c r="C13" s="11"/>
      <c r="D13" s="11"/>
      <c r="E13" s="11"/>
      <c r="F13" s="11"/>
    </row>
    <row r="14" spans="1:10" x14ac:dyDescent="0.25">
      <c r="A14" s="15" t="s">
        <v>233</v>
      </c>
      <c r="B14" s="11">
        <f>' Račun prihoda i rashoda'!F56+' Račun prihoda i rashoda'!F66+' Račun prihoda i rashoda'!F75+' Račun prihoda i rashoda'!F82+' Račun prihoda i rashoda'!F70</f>
        <v>12090.58</v>
      </c>
      <c r="C14" s="11">
        <f>' Račun prihoda i rashoda'!G56+' Račun prihoda i rashoda'!G66+' Račun prihoda i rashoda'!G75+' Račun prihoda i rashoda'!G82+' Račun prihoda i rashoda'!G70</f>
        <v>19923.75</v>
      </c>
      <c r="D14" s="11">
        <f>' Račun prihoda i rashoda'!H56+' Račun prihoda i rashoda'!H66+' Račun prihoda i rashoda'!H75+' Račun prihoda i rashoda'!H82+' Račun prihoda i rashoda'!H70</f>
        <v>15610</v>
      </c>
      <c r="E14" s="11">
        <f>' Račun prihoda i rashoda'!I56+' Račun prihoda i rashoda'!I66+' Račun prihoda i rashoda'!I75+' Račun prihoda i rashoda'!I82+' Račun prihoda i rashoda'!I70</f>
        <v>15610</v>
      </c>
      <c r="F14" s="11">
        <f>' Račun prihoda i rashoda'!J56+' Račun prihoda i rashoda'!J66+' Račun prihoda i rashoda'!J75+' Račun prihoda i rashoda'!J82+' Račun prihoda i rashoda'!J70</f>
        <v>15610</v>
      </c>
    </row>
    <row r="15" spans="1:10" x14ac:dyDescent="0.25">
      <c r="A15" s="120" t="s">
        <v>228</v>
      </c>
      <c r="B15" s="11"/>
      <c r="C15" s="11"/>
      <c r="D15" s="11"/>
      <c r="E15" s="11"/>
      <c r="F15" s="11"/>
    </row>
    <row r="16" spans="1:10" x14ac:dyDescent="0.25">
      <c r="A16" s="128" t="s">
        <v>246</v>
      </c>
      <c r="B16" s="11">
        <f>' Račun prihoda i rashoda'!F14</f>
        <v>127898.28</v>
      </c>
      <c r="C16" s="11">
        <f>' Račun prihoda i rashoda'!G14</f>
        <v>111000</v>
      </c>
      <c r="D16" s="11">
        <f>' Račun prihoda i rashoda'!H14</f>
        <v>149093</v>
      </c>
      <c r="E16" s="11">
        <f>' Račun prihoda i rashoda'!I14</f>
        <v>149093</v>
      </c>
      <c r="F16" s="11">
        <f>' Račun prihoda i rashoda'!J14</f>
        <v>149093</v>
      </c>
    </row>
    <row r="17" spans="1:6" x14ac:dyDescent="0.25">
      <c r="A17" s="17" t="s">
        <v>231</v>
      </c>
      <c r="B17" s="11">
        <f>' Račun prihoda i rashoda'!F55+' Račun prihoda i rashoda'!F65+' Račun prihoda i rashoda'!F74</f>
        <v>124122.00000000003</v>
      </c>
      <c r="C17" s="11">
        <f>' Račun prihoda i rashoda'!G55+' Račun prihoda i rashoda'!G65+' Račun prihoda i rashoda'!G74</f>
        <v>123477</v>
      </c>
      <c r="D17" s="11">
        <f>' Račun prihoda i rashoda'!H55+' Račun prihoda i rashoda'!H65+' Račun prihoda i rashoda'!H74</f>
        <v>123477</v>
      </c>
      <c r="E17" s="11">
        <f>' Račun prihoda i rashoda'!I55+' Račun prihoda i rashoda'!I65+' Račun prihoda i rashoda'!I74</f>
        <v>123477</v>
      </c>
      <c r="F17" s="11">
        <f>' Račun prihoda i rashoda'!J55+' Račun prihoda i rashoda'!J65+' Račun prihoda i rashoda'!J74</f>
        <v>123477</v>
      </c>
    </row>
    <row r="18" spans="1:6" x14ac:dyDescent="0.25">
      <c r="A18" s="17" t="s">
        <v>232</v>
      </c>
      <c r="B18" s="11">
        <f>' Račun prihoda i rashoda'!F52+' Račun prihoda i rashoda'!F58+' Račun prihoda i rashoda'!F86</f>
        <v>66429.939999999988</v>
      </c>
      <c r="C18" s="11">
        <f>' Račun prihoda i rashoda'!G52+' Račun prihoda i rashoda'!G58+' Račun prihoda i rashoda'!G86</f>
        <v>64818</v>
      </c>
      <c r="D18" s="11">
        <f>' Račun prihoda i rashoda'!H52+' Račun prihoda i rashoda'!H58+' Račun prihoda i rashoda'!H86</f>
        <v>62410</v>
      </c>
      <c r="E18" s="11">
        <f>' Račun prihoda i rashoda'!I52+' Račun prihoda i rashoda'!I58+' Račun prihoda i rashoda'!I86</f>
        <v>62410</v>
      </c>
      <c r="F18" s="11">
        <f>' Račun prihoda i rashoda'!J52+' Račun prihoda i rashoda'!J58+' Račun prihoda i rashoda'!J86</f>
        <v>62410</v>
      </c>
    </row>
    <row r="19" spans="1:6" x14ac:dyDescent="0.25">
      <c r="A19" s="17" t="s">
        <v>309</v>
      </c>
      <c r="B19" s="11">
        <f>' Račun prihoda i rashoda'!F51+' Račun prihoda i rashoda'!F59+' Račun prihoda i rashoda'!F67+' Račun prihoda i rashoda'!F76+' Račun prihoda i rashoda'!F83</f>
        <v>12057.7</v>
      </c>
      <c r="C19" s="11">
        <f>' Račun prihoda i rashoda'!G51+' Račun prihoda i rashoda'!G59+' Račun prihoda i rashoda'!G67+' Račun prihoda i rashoda'!G76+' Račun prihoda i rashoda'!G83</f>
        <v>147.1</v>
      </c>
      <c r="D19" s="11">
        <f>' Račun prihoda i rashoda'!H51+' Račun prihoda i rashoda'!H59+' Račun prihoda i rashoda'!H67+' Račun prihoda i rashoda'!H76+' Račun prihoda i rashoda'!H83</f>
        <v>6630</v>
      </c>
      <c r="E19" s="11">
        <f>' Račun prihoda i rashoda'!I51+' Račun prihoda i rashoda'!I59+' Račun prihoda i rashoda'!I67+' Račun prihoda i rashoda'!I76+' Račun prihoda i rashoda'!I83</f>
        <v>0</v>
      </c>
      <c r="F19" s="11">
        <f>' Račun prihoda i rashoda'!J51+' Račun prihoda i rashoda'!J59+' Račun prihoda i rashoda'!J67+' Račun prihoda i rashoda'!J76+' Račun prihoda i rashoda'!J83</f>
        <v>0</v>
      </c>
    </row>
    <row r="20" spans="1:6" x14ac:dyDescent="0.25">
      <c r="A20" s="17" t="s">
        <v>310</v>
      </c>
      <c r="B20" s="11">
        <f>' Račun prihoda i rashoda'!F60</f>
        <v>3754.18</v>
      </c>
      <c r="C20" s="11">
        <f>' Račun prihoda i rashoda'!G60</f>
        <v>0</v>
      </c>
      <c r="D20" s="11">
        <f>' Račun prihoda i rashoda'!H60</f>
        <v>1000</v>
      </c>
      <c r="E20" s="11">
        <f>' Račun prihoda i rashoda'!I60</f>
        <v>0</v>
      </c>
      <c r="F20" s="11">
        <f>' Račun prihoda i rashoda'!J60</f>
        <v>0</v>
      </c>
    </row>
    <row r="21" spans="1:6" x14ac:dyDescent="0.25">
      <c r="A21" s="117" t="s">
        <v>229</v>
      </c>
      <c r="B21" s="11"/>
      <c r="C21" s="11"/>
      <c r="D21" s="11"/>
      <c r="E21" s="11"/>
      <c r="F21" s="11"/>
    </row>
    <row r="22" spans="1:6" ht="33" customHeight="1" x14ac:dyDescent="0.25">
      <c r="A22" s="17" t="s">
        <v>235</v>
      </c>
      <c r="B22" s="11">
        <f>' Račun prihoda i rashoda'!F50+' Račun prihoda i rashoda'!F57+' Račun prihoda i rashoda'!F68+' Račun prihoda i rashoda'!F73+' Račun prihoda i rashoda'!F79+' Račun prihoda i rashoda'!F84-B16</f>
        <v>2147492.5200000005</v>
      </c>
      <c r="C22" s="11">
        <f>' Račun prihoda i rashoda'!G50+' Račun prihoda i rashoda'!G57+' Račun prihoda i rashoda'!G68+' Račun prihoda i rashoda'!G73+' Račun prihoda i rashoda'!G79+' Račun prihoda i rashoda'!G84-C16</f>
        <v>2745802.3000000003</v>
      </c>
      <c r="D22" s="11">
        <f>' Račun prihoda i rashoda'!H50+' Račun prihoda i rashoda'!H57+' Račun prihoda i rashoda'!H68+' Račun prihoda i rashoda'!H73+' Račun prihoda i rashoda'!H79+' Račun prihoda i rashoda'!H84-D16</f>
        <v>2686600</v>
      </c>
      <c r="E22" s="11">
        <f>' Račun prihoda i rashoda'!I50+' Račun prihoda i rashoda'!I57+' Račun prihoda i rashoda'!I68+' Račun prihoda i rashoda'!I73+' Račun prihoda i rashoda'!I79+' Račun prihoda i rashoda'!I84-E16</f>
        <v>2686600</v>
      </c>
      <c r="F22" s="11">
        <f>' Račun prihoda i rashoda'!J50+' Račun prihoda i rashoda'!J57+' Račun prihoda i rashoda'!J68+' Račun prihoda i rashoda'!J73+' Račun prihoda i rashoda'!J79+' Račun prihoda i rashoda'!J84-F16</f>
        <v>2686600</v>
      </c>
    </row>
    <row r="23" spans="1:6" x14ac:dyDescent="0.25">
      <c r="A23" s="14" t="s">
        <v>239</v>
      </c>
      <c r="B23" s="11">
        <f>' Račun prihoda i rashoda'!F48+' Račun prihoda i rashoda'!F61</f>
        <v>35994.54</v>
      </c>
      <c r="C23" s="11">
        <f>' Račun prihoda i rashoda'!G48+' Račun prihoda i rashoda'!G61</f>
        <v>34269.11</v>
      </c>
      <c r="D23" s="11">
        <f>' Račun prihoda i rashoda'!H48+' Račun prihoda i rashoda'!H61</f>
        <v>101020</v>
      </c>
      <c r="E23" s="11">
        <f>' Račun prihoda i rashoda'!I48+' Račun prihoda i rashoda'!I61</f>
        <v>101020</v>
      </c>
      <c r="F23" s="11">
        <f>' Račun prihoda i rashoda'!J48+' Račun prihoda i rashoda'!J61</f>
        <v>101020</v>
      </c>
    </row>
    <row r="24" spans="1:6" x14ac:dyDescent="0.25">
      <c r="A24" s="60" t="s">
        <v>308</v>
      </c>
      <c r="B24" s="279">
        <f>' Račun prihoda i rashoda'!F49+' Račun prihoda i rashoda'!F62</f>
        <v>0</v>
      </c>
      <c r="C24" s="279">
        <f>' Račun prihoda i rashoda'!G49+' Račun prihoda i rashoda'!G62</f>
        <v>28200</v>
      </c>
      <c r="D24" s="279">
        <f>' Račun prihoda i rashoda'!H49+' Račun prihoda i rashoda'!H62</f>
        <v>17830</v>
      </c>
      <c r="E24" s="279">
        <f>' Račun prihoda i rashoda'!I49+' Račun prihoda i rashoda'!I62</f>
        <v>17830</v>
      </c>
      <c r="F24" s="279">
        <f>' Račun prihoda i rashoda'!J49+' Račun prihoda i rashoda'!J62</f>
        <v>17830</v>
      </c>
    </row>
    <row r="25" spans="1:6" ht="58.5" customHeight="1" x14ac:dyDescent="0.25">
      <c r="A25" s="114"/>
      <c r="B25" s="114"/>
      <c r="C25" s="115"/>
      <c r="D25" s="115"/>
      <c r="E25" s="115"/>
      <c r="F25" s="115"/>
    </row>
    <row r="26" spans="1:6" ht="25.5" x14ac:dyDescent="0.25">
      <c r="A26" s="116" t="s">
        <v>224</v>
      </c>
      <c r="B26" s="116" t="s">
        <v>274</v>
      </c>
      <c r="C26" s="116" t="s">
        <v>302</v>
      </c>
      <c r="D26" s="116" t="s">
        <v>275</v>
      </c>
      <c r="E26" s="116" t="s">
        <v>297</v>
      </c>
      <c r="F26" s="116" t="s">
        <v>301</v>
      </c>
    </row>
    <row r="27" spans="1:6" ht="19.5" customHeight="1" x14ac:dyDescent="0.25">
      <c r="A27" s="123" t="s">
        <v>122</v>
      </c>
      <c r="B27" s="124">
        <f>B29+B31+B32+B35+B36+B37+B42+B43+B41</f>
        <v>2606697.91</v>
      </c>
      <c r="C27" s="124">
        <f>C29+C31+C32+C35+C36+C37+C42+C43+C41+C40</f>
        <v>3166394.85</v>
      </c>
      <c r="D27" s="124">
        <f>D29+D31+D32+D35+D36+D37+D42+D43+D41+D40</f>
        <v>7811986.3300000001</v>
      </c>
      <c r="E27" s="124">
        <f t="shared" ref="E27:F27" si="1">E29+E31+E32+E35+E36+E37+E42+E43+E41+E40</f>
        <v>9507656.3300000001</v>
      </c>
      <c r="F27" s="124">
        <f t="shared" si="1"/>
        <v>3202406.33</v>
      </c>
    </row>
    <row r="28" spans="1:6" ht="27" customHeight="1" x14ac:dyDescent="0.25">
      <c r="A28" s="119" t="s">
        <v>226</v>
      </c>
      <c r="B28" s="11"/>
      <c r="C28" s="11"/>
      <c r="D28" s="11"/>
      <c r="E28" s="11"/>
      <c r="F28" s="11"/>
    </row>
    <row r="29" spans="1:6" x14ac:dyDescent="0.25">
      <c r="A29" s="15" t="s">
        <v>227</v>
      </c>
      <c r="B29" s="11">
        <f>B12</f>
        <v>76858.17</v>
      </c>
      <c r="C29" s="11">
        <f t="shared" ref="C29:F29" si="2">C12</f>
        <v>38757.589999999997</v>
      </c>
      <c r="D29" s="11">
        <f t="shared" si="2"/>
        <v>4648316.33</v>
      </c>
      <c r="E29" s="11">
        <f t="shared" si="2"/>
        <v>6351616.3300000001</v>
      </c>
      <c r="F29" s="11">
        <f t="shared" si="2"/>
        <v>46366.33</v>
      </c>
    </row>
    <row r="30" spans="1:6" x14ac:dyDescent="0.25">
      <c r="A30" s="119" t="s">
        <v>230</v>
      </c>
      <c r="B30" s="11"/>
      <c r="C30" s="11"/>
      <c r="D30" s="11"/>
      <c r="E30" s="11"/>
      <c r="F30" s="11">
        <f t="shared" ref="F30:F39" si="3">B30+C30</f>
        <v>0</v>
      </c>
    </row>
    <row r="31" spans="1:6" x14ac:dyDescent="0.25">
      <c r="A31" s="15" t="s">
        <v>311</v>
      </c>
      <c r="B31" s="11">
        <f>B14</f>
        <v>12090.58</v>
      </c>
      <c r="C31" s="11">
        <f t="shared" ref="C31:F31" si="4">C14</f>
        <v>19923.75</v>
      </c>
      <c r="D31" s="11">
        <f t="shared" si="4"/>
        <v>15610</v>
      </c>
      <c r="E31" s="11">
        <f t="shared" si="4"/>
        <v>15610</v>
      </c>
      <c r="F31" s="11">
        <f t="shared" si="4"/>
        <v>15610</v>
      </c>
    </row>
    <row r="32" spans="1:6" x14ac:dyDescent="0.25">
      <c r="A32" s="15" t="s">
        <v>234</v>
      </c>
      <c r="B32" s="11">
        <f>B19</f>
        <v>12057.7</v>
      </c>
      <c r="C32" s="11">
        <f t="shared" ref="C32:F32" si="5">C19</f>
        <v>147.1</v>
      </c>
      <c r="D32" s="11">
        <f t="shared" si="5"/>
        <v>6630</v>
      </c>
      <c r="E32" s="11">
        <f t="shared" si="5"/>
        <v>0</v>
      </c>
      <c r="F32" s="11">
        <f t="shared" si="5"/>
        <v>0</v>
      </c>
    </row>
    <row r="33" spans="1:6" x14ac:dyDescent="0.25">
      <c r="A33" s="122" t="s">
        <v>228</v>
      </c>
      <c r="B33" s="11"/>
      <c r="C33" s="11"/>
      <c r="D33" s="11"/>
      <c r="E33" s="11"/>
      <c r="F33" s="11"/>
    </row>
    <row r="34" spans="1:6" x14ac:dyDescent="0.25">
      <c r="F34" s="11"/>
    </row>
    <row r="35" spans="1:6" x14ac:dyDescent="0.25">
      <c r="A35" s="130" t="s">
        <v>236</v>
      </c>
      <c r="B35" s="11">
        <f>B17</f>
        <v>124122.00000000003</v>
      </c>
      <c r="C35" s="11">
        <f t="shared" ref="C35:F35" si="6">C17</f>
        <v>123477</v>
      </c>
      <c r="D35" s="11">
        <f t="shared" si="6"/>
        <v>123477</v>
      </c>
      <c r="E35" s="11">
        <f t="shared" si="6"/>
        <v>123477</v>
      </c>
      <c r="F35" s="11">
        <f t="shared" si="6"/>
        <v>123477</v>
      </c>
    </row>
    <row r="36" spans="1:6" x14ac:dyDescent="0.25">
      <c r="A36" s="130" t="s">
        <v>232</v>
      </c>
      <c r="B36" s="11">
        <f>B18</f>
        <v>66429.939999999988</v>
      </c>
      <c r="C36" s="11">
        <f t="shared" ref="C36:F36" si="7">C18</f>
        <v>64818</v>
      </c>
      <c r="D36" s="11">
        <f t="shared" si="7"/>
        <v>62410</v>
      </c>
      <c r="E36" s="11">
        <f t="shared" si="7"/>
        <v>62410</v>
      </c>
      <c r="F36" s="11">
        <f t="shared" si="7"/>
        <v>62410</v>
      </c>
    </row>
    <row r="37" spans="1:6" ht="27.75" customHeight="1" x14ac:dyDescent="0.25">
      <c r="A37" s="129" t="s">
        <v>237</v>
      </c>
      <c r="B37" s="11">
        <f>B20</f>
        <v>3754.18</v>
      </c>
      <c r="C37" s="11">
        <f t="shared" ref="C37:F37" si="8">C20</f>
        <v>0</v>
      </c>
      <c r="D37" s="11">
        <f t="shared" si="8"/>
        <v>1000</v>
      </c>
      <c r="E37" s="11">
        <f t="shared" si="8"/>
        <v>0</v>
      </c>
      <c r="F37" s="11">
        <f t="shared" si="8"/>
        <v>0</v>
      </c>
    </row>
    <row r="38" spans="1:6" ht="27.75" customHeight="1" x14ac:dyDescent="0.25">
      <c r="A38" s="17" t="s">
        <v>263</v>
      </c>
      <c r="B38" s="11"/>
      <c r="C38" s="11"/>
      <c r="D38" s="11"/>
      <c r="E38" s="11"/>
      <c r="F38" s="11">
        <f t="shared" si="3"/>
        <v>0</v>
      </c>
    </row>
    <row r="39" spans="1:6" ht="27.75" customHeight="1" x14ac:dyDescent="0.25">
      <c r="A39" s="28" t="s">
        <v>229</v>
      </c>
      <c r="B39" s="11"/>
      <c r="C39" s="11"/>
      <c r="D39" s="11"/>
      <c r="E39" s="11"/>
      <c r="F39" s="11">
        <f t="shared" si="3"/>
        <v>0</v>
      </c>
    </row>
    <row r="40" spans="1:6" ht="27.75" customHeight="1" x14ac:dyDescent="0.25">
      <c r="A40" s="14" t="s">
        <v>308</v>
      </c>
      <c r="B40" s="11">
        <f>B24</f>
        <v>0</v>
      </c>
      <c r="C40" s="11">
        <f t="shared" ref="C40:F40" si="9">C24</f>
        <v>28200</v>
      </c>
      <c r="D40" s="11">
        <f t="shared" si="9"/>
        <v>17830</v>
      </c>
      <c r="E40" s="11">
        <f t="shared" si="9"/>
        <v>17830</v>
      </c>
      <c r="F40" s="11">
        <f t="shared" si="9"/>
        <v>17830</v>
      </c>
    </row>
    <row r="41" spans="1:6" ht="27.75" customHeight="1" x14ac:dyDescent="0.25">
      <c r="A41" s="130" t="s">
        <v>254</v>
      </c>
      <c r="B41" s="11">
        <f>B16</f>
        <v>127898.28</v>
      </c>
      <c r="C41" s="11">
        <f t="shared" ref="C41:F41" si="10">C16</f>
        <v>111000</v>
      </c>
      <c r="D41" s="11">
        <f t="shared" si="10"/>
        <v>149093</v>
      </c>
      <c r="E41" s="11">
        <f t="shared" si="10"/>
        <v>149093</v>
      </c>
      <c r="F41" s="11">
        <f t="shared" si="10"/>
        <v>149093</v>
      </c>
    </row>
    <row r="42" spans="1:6" ht="27.75" customHeight="1" x14ac:dyDescent="0.25">
      <c r="A42" s="14" t="s">
        <v>239</v>
      </c>
      <c r="B42" s="11">
        <f>B23</f>
        <v>35994.54</v>
      </c>
      <c r="C42" s="11">
        <f t="shared" ref="C42:F42" si="11">C23</f>
        <v>34269.11</v>
      </c>
      <c r="D42" s="11">
        <f t="shared" si="11"/>
        <v>101020</v>
      </c>
      <c r="E42" s="11">
        <f t="shared" si="11"/>
        <v>101020</v>
      </c>
      <c r="F42" s="11">
        <f t="shared" si="11"/>
        <v>101020</v>
      </c>
    </row>
    <row r="43" spans="1:6" x14ac:dyDescent="0.25">
      <c r="A43" s="60" t="s">
        <v>238</v>
      </c>
      <c r="B43" s="11">
        <f>B22</f>
        <v>2147492.5200000005</v>
      </c>
      <c r="C43" s="11">
        <f>C22</f>
        <v>2745802.3000000003</v>
      </c>
      <c r="D43" s="11">
        <f t="shared" ref="D43:F43" si="12">D22</f>
        <v>2686600</v>
      </c>
      <c r="E43" s="11">
        <f t="shared" si="12"/>
        <v>2686600</v>
      </c>
      <c r="F43" s="11">
        <f t="shared" si="12"/>
        <v>2686600</v>
      </c>
    </row>
  </sheetData>
  <mergeCells count="4">
    <mergeCell ref="A3:F3"/>
    <mergeCell ref="A5:F5"/>
    <mergeCell ref="A7:F7"/>
    <mergeCell ref="A1:J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90"/>
  <sheetViews>
    <sheetView workbookViewId="0">
      <selection sqref="A1:J1"/>
    </sheetView>
  </sheetViews>
  <sheetFormatPr defaultRowHeight="15" x14ac:dyDescent="0.25"/>
  <cols>
    <col min="1" max="1" width="17.140625" customWidth="1"/>
    <col min="2" max="2" width="9.28515625" customWidth="1"/>
    <col min="3" max="3" width="9.7109375" customWidth="1"/>
    <col min="4" max="4" width="8.7109375" customWidth="1"/>
    <col min="5" max="5" width="33.7109375" customWidth="1"/>
    <col min="6" max="6" width="13.85546875" customWidth="1"/>
    <col min="7" max="9" width="15.5703125" customWidth="1"/>
    <col min="10" max="10" width="15.7109375" customWidth="1"/>
    <col min="12" max="12" width="11.7109375" bestFit="1" customWidth="1"/>
    <col min="15" max="15" width="17" customWidth="1"/>
  </cols>
  <sheetData>
    <row r="1" spans="1:10" ht="42" customHeight="1" x14ac:dyDescent="0.25">
      <c r="A1" s="328" t="s">
        <v>316</v>
      </c>
      <c r="B1" s="328"/>
      <c r="C1" s="328"/>
      <c r="D1" s="328"/>
      <c r="E1" s="328"/>
      <c r="F1" s="328"/>
      <c r="G1" s="328"/>
      <c r="H1" s="328"/>
      <c r="I1" s="328"/>
      <c r="J1" s="328"/>
    </row>
    <row r="2" spans="1:10" ht="18" customHeight="1" x14ac:dyDescent="0.25">
      <c r="A2" s="5"/>
      <c r="B2" s="5"/>
      <c r="C2" s="5"/>
      <c r="D2" s="5"/>
      <c r="E2" s="5"/>
      <c r="F2" s="5"/>
      <c r="G2" s="5"/>
      <c r="H2" s="27"/>
      <c r="I2" s="27"/>
    </row>
    <row r="3" spans="1:10" ht="15.75" x14ac:dyDescent="0.25">
      <c r="A3" s="326" t="s">
        <v>27</v>
      </c>
      <c r="B3" s="326"/>
      <c r="C3" s="326"/>
      <c r="D3" s="326"/>
      <c r="E3" s="326"/>
      <c r="F3" s="349"/>
      <c r="G3" s="349"/>
      <c r="H3" s="267"/>
      <c r="I3" s="267"/>
    </row>
    <row r="4" spans="1:10" ht="18" x14ac:dyDescent="0.25">
      <c r="A4" s="5"/>
      <c r="B4" s="5"/>
      <c r="C4" s="5"/>
      <c r="D4" s="5"/>
      <c r="E4" s="5"/>
      <c r="F4" s="6"/>
      <c r="G4" s="6"/>
      <c r="H4" s="6"/>
      <c r="I4" s="6"/>
    </row>
    <row r="5" spans="1:10" ht="18" customHeight="1" x14ac:dyDescent="0.25">
      <c r="A5" s="326" t="s">
        <v>13</v>
      </c>
      <c r="B5" s="327"/>
      <c r="C5" s="327"/>
      <c r="D5" s="327"/>
      <c r="E5" s="327"/>
      <c r="F5" s="327"/>
      <c r="G5" s="327"/>
      <c r="H5" s="264"/>
      <c r="I5" s="264"/>
    </row>
    <row r="6" spans="1:10" ht="18" x14ac:dyDescent="0.25">
      <c r="A6" s="5"/>
      <c r="B6" s="5"/>
      <c r="C6" s="5"/>
      <c r="D6" s="5"/>
      <c r="E6" s="5"/>
      <c r="F6" s="6"/>
      <c r="G6" s="6"/>
      <c r="H6" s="6"/>
      <c r="I6" s="6"/>
    </row>
    <row r="7" spans="1:10" ht="15.75" x14ac:dyDescent="0.25">
      <c r="A7" s="326" t="s">
        <v>1</v>
      </c>
      <c r="B7" s="348"/>
      <c r="C7" s="348"/>
      <c r="D7" s="348"/>
      <c r="E7" s="348"/>
      <c r="F7" s="348"/>
      <c r="G7" s="348"/>
      <c r="H7" s="266"/>
      <c r="I7" s="266"/>
    </row>
    <row r="8" spans="1:10" ht="18" x14ac:dyDescent="0.25">
      <c r="A8" s="5"/>
      <c r="B8" s="5"/>
      <c r="C8" s="5"/>
      <c r="D8" s="5"/>
      <c r="E8" s="5"/>
      <c r="F8" s="6"/>
      <c r="G8" s="6"/>
      <c r="H8" s="6"/>
      <c r="I8" s="6"/>
    </row>
    <row r="9" spans="1:10" ht="25.5" x14ac:dyDescent="0.25">
      <c r="B9" s="23" t="s">
        <v>14</v>
      </c>
      <c r="C9" s="22" t="s">
        <v>15</v>
      </c>
      <c r="D9" s="22" t="s">
        <v>16</v>
      </c>
      <c r="E9" s="22" t="s">
        <v>12</v>
      </c>
      <c r="F9" s="23" t="s">
        <v>299</v>
      </c>
      <c r="G9" s="23" t="s">
        <v>300</v>
      </c>
      <c r="H9" s="23" t="s">
        <v>275</v>
      </c>
      <c r="I9" s="23" t="s">
        <v>297</v>
      </c>
      <c r="J9" s="23" t="s">
        <v>301</v>
      </c>
    </row>
    <row r="10" spans="1:10" ht="15.75" customHeight="1" x14ac:dyDescent="0.25">
      <c r="B10" s="86">
        <v>6</v>
      </c>
      <c r="C10" s="86"/>
      <c r="D10" s="86"/>
      <c r="E10" s="86" t="s">
        <v>17</v>
      </c>
      <c r="F10" s="87">
        <v>2606697.91</v>
      </c>
      <c r="G10" s="87">
        <f>G11+G20+G23+G29+G36</f>
        <v>3166394.8500000006</v>
      </c>
      <c r="H10" s="87">
        <f>H11+H20+H23+H29+H36</f>
        <v>7811986.3300000001</v>
      </c>
      <c r="I10" s="87">
        <f t="shared" ref="I10:J10" si="0">I11+I20+I23+I29+I36</f>
        <v>9507656.3300000001</v>
      </c>
      <c r="J10" s="87">
        <f t="shared" si="0"/>
        <v>3202406.33</v>
      </c>
    </row>
    <row r="11" spans="1:10" ht="31.5" customHeight="1" x14ac:dyDescent="0.25">
      <c r="B11" s="71"/>
      <c r="C11" s="71">
        <v>63</v>
      </c>
      <c r="D11" s="71"/>
      <c r="E11" s="71" t="s">
        <v>36</v>
      </c>
      <c r="F11" s="72">
        <f>F13+F17+F14+F15+F19</f>
        <v>2275359.37</v>
      </c>
      <c r="G11" s="72">
        <f t="shared" ref="G11:J11" si="1">G13+G17+G14+G15+G19</f>
        <v>2854689.2800000003</v>
      </c>
      <c r="H11" s="72">
        <f>H13+H17+H14+H15+H19</f>
        <v>2833793</v>
      </c>
      <c r="I11" s="72">
        <f t="shared" si="1"/>
        <v>2833793</v>
      </c>
      <c r="J11" s="72">
        <f t="shared" si="1"/>
        <v>2833793</v>
      </c>
    </row>
    <row r="12" spans="1:10" x14ac:dyDescent="0.25">
      <c r="B12" s="13"/>
      <c r="C12" s="16">
        <v>6361</v>
      </c>
      <c r="D12" s="16"/>
      <c r="E12" s="16"/>
      <c r="F12" s="11"/>
      <c r="G12" s="11"/>
      <c r="H12" s="11"/>
      <c r="I12" s="11"/>
      <c r="J12" s="11"/>
    </row>
    <row r="13" spans="1:10" x14ac:dyDescent="0.25">
      <c r="B13" s="14"/>
      <c r="C13" s="14"/>
      <c r="D13" s="15" t="s">
        <v>123</v>
      </c>
      <c r="E13" s="15" t="s">
        <v>124</v>
      </c>
      <c r="F13" s="42">
        <f>'POSEBNI DIO'!E247+'POSEBNI DIO'!E271+'POSEBNI DIO'!E278+'POSEBNI DIO'!E290+'POSEBNI DIO'!E292+'POSEBNI DIO'!E296+'POSEBNI DIO'!E303+'POSEBNI DIO'!E345+'POSEBNI DIO'!E349+'POSEBNI DIO'!E357+'POSEBNI DIO'!E401+'POSEBNI DIO'!E423+'POSEBNI DIO'!E439-F14</f>
        <v>2110556.8400000003</v>
      </c>
      <c r="G13" s="42">
        <f>'POSEBNI DIO'!F247+'POSEBNI DIO'!F271+'POSEBNI DIO'!F278+'POSEBNI DIO'!F290+'POSEBNI DIO'!F292+'POSEBNI DIO'!F296+'POSEBNI DIO'!F303+'POSEBNI DIO'!F345+'POSEBNI DIO'!F349+'POSEBNI DIO'!F357+'POSEBNI DIO'!F401+'POSEBNI DIO'!F423+'POSEBNI DIO'!F439-G14-252.76</f>
        <v>2701470.37</v>
      </c>
      <c r="H13" s="42">
        <f>'POSEBNI DIO'!G247+'POSEBNI DIO'!G271+'POSEBNI DIO'!G278+'POSEBNI DIO'!G290+'POSEBNI DIO'!G292+'POSEBNI DIO'!G296+'POSEBNI DIO'!G303+'POSEBNI DIO'!G345+'POSEBNI DIO'!G349+'POSEBNI DIO'!G357+'POSEBNI DIO'!G401+'POSEBNI DIO'!G423+'POSEBNI DIO'!G439-H14</f>
        <v>2642300</v>
      </c>
      <c r="I13" s="42">
        <f>'POSEBNI DIO'!H247+'POSEBNI DIO'!H271+'POSEBNI DIO'!H278+'POSEBNI DIO'!H290+'POSEBNI DIO'!H292+'POSEBNI DIO'!H296+'POSEBNI DIO'!H303+'POSEBNI DIO'!H345+'POSEBNI DIO'!H349+'POSEBNI DIO'!H357+'POSEBNI DIO'!H401+'POSEBNI DIO'!H423+'POSEBNI DIO'!H439-I14</f>
        <v>2642300</v>
      </c>
      <c r="J13" s="42">
        <f>'POSEBNI DIO'!I247+'POSEBNI DIO'!I271+'POSEBNI DIO'!I278+'POSEBNI DIO'!I290+'POSEBNI DIO'!I292+'POSEBNI DIO'!I296+'POSEBNI DIO'!I303+'POSEBNI DIO'!I345+'POSEBNI DIO'!I349+'POSEBNI DIO'!I357+'POSEBNI DIO'!I401+'POSEBNI DIO'!I423+'POSEBNI DIO'!I439-J14</f>
        <v>2642300</v>
      </c>
    </row>
    <row r="14" spans="1:10" x14ac:dyDescent="0.25">
      <c r="B14" s="14"/>
      <c r="C14" s="14"/>
      <c r="D14" s="15" t="s">
        <v>251</v>
      </c>
      <c r="E14" s="15" t="s">
        <v>250</v>
      </c>
      <c r="F14" s="42">
        <f>'POSEBNI DIO'!E346</f>
        <v>127898.28</v>
      </c>
      <c r="G14" s="42">
        <f>'POSEBNI DIO'!F346</f>
        <v>111000</v>
      </c>
      <c r="H14" s="42">
        <f>'POSEBNI DIO'!G346</f>
        <v>149093</v>
      </c>
      <c r="I14" s="42">
        <f>'POSEBNI DIO'!H346</f>
        <v>149093</v>
      </c>
      <c r="J14" s="42">
        <f>'POSEBNI DIO'!I346</f>
        <v>149093</v>
      </c>
    </row>
    <row r="15" spans="1:10" x14ac:dyDescent="0.25">
      <c r="B15" s="14"/>
      <c r="C15" s="14"/>
      <c r="D15" s="15" t="s">
        <v>258</v>
      </c>
      <c r="E15" s="15" t="s">
        <v>259</v>
      </c>
      <c r="F15" s="42">
        <f>'POSEBNI DIO'!E428</f>
        <v>1230.3499999999999</v>
      </c>
      <c r="G15" s="42">
        <f>'POSEBNI DIO'!F428</f>
        <v>1218.9100000000001</v>
      </c>
      <c r="H15" s="42">
        <f>'POSEBNI DIO'!G428</f>
        <v>1300</v>
      </c>
      <c r="I15" s="42">
        <f>'POSEBNI DIO'!H428</f>
        <v>1300</v>
      </c>
      <c r="J15" s="42">
        <f>'POSEBNI DIO'!I428</f>
        <v>1300</v>
      </c>
    </row>
    <row r="16" spans="1:10" x14ac:dyDescent="0.25">
      <c r="B16" s="14"/>
      <c r="C16" s="14">
        <v>6362</v>
      </c>
      <c r="D16" s="15"/>
      <c r="E16" s="15"/>
      <c r="F16" s="11" t="s">
        <v>184</v>
      </c>
      <c r="G16" s="11" t="s">
        <v>184</v>
      </c>
      <c r="H16" s="10"/>
      <c r="I16" s="10"/>
      <c r="J16" s="42"/>
    </row>
    <row r="17" spans="2:10" x14ac:dyDescent="0.25">
      <c r="B17" s="14"/>
      <c r="C17" s="14"/>
      <c r="D17" s="15" t="s">
        <v>123</v>
      </c>
      <c r="E17" s="15" t="s">
        <v>124</v>
      </c>
      <c r="F17" s="42">
        <f>'POSEBNI DIO'!E425</f>
        <v>35617.33</v>
      </c>
      <c r="G17" s="42">
        <f>'POSEBNI DIO'!F425</f>
        <v>41000</v>
      </c>
      <c r="H17" s="272">
        <f>'POSEBNI DIO'!G425</f>
        <v>41000</v>
      </c>
      <c r="I17" s="42">
        <f>'POSEBNI DIO'!H425</f>
        <v>41000</v>
      </c>
      <c r="J17" s="42">
        <f>'POSEBNI DIO'!I425</f>
        <v>41000</v>
      </c>
    </row>
    <row r="18" spans="2:10" x14ac:dyDescent="0.25">
      <c r="B18" s="14"/>
      <c r="C18" s="14">
        <v>6391</v>
      </c>
      <c r="D18" s="15"/>
      <c r="E18" s="15"/>
      <c r="F18" s="42" t="s">
        <v>303</v>
      </c>
      <c r="G18" s="42"/>
      <c r="H18" s="272"/>
      <c r="I18" s="42"/>
      <c r="J18" s="42"/>
    </row>
    <row r="19" spans="2:10" x14ac:dyDescent="0.25">
      <c r="B19" s="14"/>
      <c r="C19" s="14"/>
      <c r="D19" s="15" t="s">
        <v>127</v>
      </c>
      <c r="E19" s="15" t="s">
        <v>31</v>
      </c>
      <c r="F19" s="42">
        <f>'POSEBNI DIO'!E217</f>
        <v>56.57</v>
      </c>
      <c r="G19" s="42">
        <f>'POSEBNI DIO'!F217</f>
        <v>0</v>
      </c>
      <c r="H19" s="272">
        <f>'POSEBNI DIO'!G217</f>
        <v>100</v>
      </c>
      <c r="I19" s="42">
        <f>'POSEBNI DIO'!H217</f>
        <v>100</v>
      </c>
      <c r="J19" s="42">
        <f>'POSEBNI DIO'!I217</f>
        <v>100</v>
      </c>
    </row>
    <row r="20" spans="2:10" x14ac:dyDescent="0.25">
      <c r="B20" s="63"/>
      <c r="C20" s="68">
        <v>64</v>
      </c>
      <c r="D20" s="69"/>
      <c r="E20" s="68" t="s">
        <v>125</v>
      </c>
      <c r="F20" s="76">
        <f t="shared" ref="F20:G20" si="2">F22</f>
        <v>0</v>
      </c>
      <c r="G20" s="76">
        <f t="shared" si="2"/>
        <v>0</v>
      </c>
      <c r="H20" s="76"/>
      <c r="I20" s="76"/>
      <c r="J20" s="76">
        <f t="shared" ref="J20" si="3">J22</f>
        <v>0</v>
      </c>
    </row>
    <row r="21" spans="2:10" x14ac:dyDescent="0.25">
      <c r="B21" s="14"/>
      <c r="C21" s="14">
        <v>6413</v>
      </c>
      <c r="D21" s="15"/>
      <c r="E21" s="14" t="s">
        <v>126</v>
      </c>
      <c r="F21" s="11"/>
      <c r="G21" s="11"/>
      <c r="H21" s="11"/>
      <c r="I21" s="11"/>
      <c r="J21" s="11"/>
    </row>
    <row r="22" spans="2:10" x14ac:dyDescent="0.25">
      <c r="B22" s="14"/>
      <c r="C22" s="14"/>
      <c r="D22" s="15" t="s">
        <v>127</v>
      </c>
      <c r="E22" s="15" t="s">
        <v>31</v>
      </c>
      <c r="F22" s="43"/>
      <c r="G22" s="43"/>
      <c r="H22" s="43"/>
      <c r="I22" s="43"/>
      <c r="J22" s="43">
        <f>F22-G22</f>
        <v>0</v>
      </c>
    </row>
    <row r="23" spans="2:10" ht="25.5" x14ac:dyDescent="0.25">
      <c r="B23" s="63"/>
      <c r="C23" s="73">
        <v>65</v>
      </c>
      <c r="D23" s="74"/>
      <c r="E23" s="95" t="s">
        <v>128</v>
      </c>
      <c r="F23" s="75">
        <f>F25+F28+F26+F27</f>
        <v>70184.119999999981</v>
      </c>
      <c r="G23" s="75">
        <f t="shared" ref="G23:J23" si="4">G25+G28+G26+G27</f>
        <v>64818</v>
      </c>
      <c r="H23" s="75">
        <f t="shared" si="4"/>
        <v>63410</v>
      </c>
      <c r="I23" s="75">
        <f t="shared" si="4"/>
        <v>62410</v>
      </c>
      <c r="J23" s="75">
        <f t="shared" si="4"/>
        <v>62410</v>
      </c>
    </row>
    <row r="24" spans="2:10" x14ac:dyDescent="0.25">
      <c r="B24" s="14"/>
      <c r="C24" s="59">
        <v>6526</v>
      </c>
      <c r="E24" s="60" t="s">
        <v>129</v>
      </c>
      <c r="F24" s="55"/>
      <c r="G24" s="55"/>
      <c r="H24" s="55"/>
      <c r="I24" s="55"/>
      <c r="J24" s="55"/>
    </row>
    <row r="25" spans="2:10" x14ac:dyDescent="0.25">
      <c r="B25" s="14"/>
      <c r="C25" s="14"/>
      <c r="D25" s="15" t="s">
        <v>130</v>
      </c>
      <c r="E25" s="15" t="s">
        <v>131</v>
      </c>
      <c r="F25" s="43">
        <f>'POSEBNI DIO'!E222+'POSEBNI DIO'!E367+'POSEBNI DIO'!E362+'POSEBNI DIO'!E380+'POSEBNI DIO'!E434</f>
        <v>66429.939999999988</v>
      </c>
      <c r="G25" s="43">
        <f>'POSEBNI DIO'!F222+'POSEBNI DIO'!F367+'POSEBNI DIO'!F362+'POSEBNI DIO'!F380+'POSEBNI DIO'!F434</f>
        <v>64818</v>
      </c>
      <c r="H25" s="273">
        <f>'POSEBNI DIO'!G222+'POSEBNI DIO'!G367+'POSEBNI DIO'!G362+'POSEBNI DIO'!G380+'POSEBNI DIO'!G434</f>
        <v>62410</v>
      </c>
      <c r="I25" s="43">
        <f>'POSEBNI DIO'!H222+'POSEBNI DIO'!H367+'POSEBNI DIO'!H362+'POSEBNI DIO'!H380+'POSEBNI DIO'!H434</f>
        <v>62410</v>
      </c>
      <c r="J25" s="43">
        <f>'POSEBNI DIO'!I222+'POSEBNI DIO'!I367+'POSEBNI DIO'!I362+'POSEBNI DIO'!I380+'POSEBNI DIO'!I434</f>
        <v>62410</v>
      </c>
    </row>
    <row r="26" spans="2:10" x14ac:dyDescent="0.25">
      <c r="B26" s="14"/>
      <c r="C26" s="14"/>
      <c r="D26" s="15" t="s">
        <v>127</v>
      </c>
      <c r="E26" s="15" t="s">
        <v>31</v>
      </c>
      <c r="F26" s="60"/>
      <c r="G26" s="60"/>
      <c r="H26" s="60"/>
      <c r="I26" s="60"/>
      <c r="J26" s="60"/>
    </row>
    <row r="27" spans="2:10" x14ac:dyDescent="0.25">
      <c r="B27" s="14"/>
      <c r="C27" s="14"/>
      <c r="D27" s="15" t="s">
        <v>150</v>
      </c>
      <c r="E27" s="15" t="s">
        <v>71</v>
      </c>
      <c r="F27" s="43">
        <f>'POSEBNI DIO'!E419+'POSEBNI DIO'!E383+'POSEBNI DIO'!E234</f>
        <v>3754.18</v>
      </c>
      <c r="G27" s="43">
        <f>'POSEBNI DIO'!F419+'POSEBNI DIO'!F383+'POSEBNI DIO'!F234</f>
        <v>0</v>
      </c>
      <c r="H27" s="273">
        <f>'POSEBNI DIO'!G419+'POSEBNI DIO'!G383+'POSEBNI DIO'!G234</f>
        <v>1000</v>
      </c>
      <c r="I27" s="43">
        <f>'POSEBNI DIO'!H419+'POSEBNI DIO'!H383+'POSEBNI DIO'!H234</f>
        <v>0</v>
      </c>
      <c r="J27" s="43">
        <f>'POSEBNI DIO'!I419+'POSEBNI DIO'!I383+'POSEBNI DIO'!I234</f>
        <v>0</v>
      </c>
    </row>
    <row r="28" spans="2:10" x14ac:dyDescent="0.25">
      <c r="B28" s="14"/>
      <c r="C28" s="14"/>
      <c r="D28" s="15" t="s">
        <v>132</v>
      </c>
      <c r="E28" s="15" t="s">
        <v>124</v>
      </c>
      <c r="F28" s="43"/>
      <c r="G28" s="43"/>
      <c r="H28" s="43"/>
      <c r="I28" s="43"/>
      <c r="J28" s="43"/>
    </row>
    <row r="29" spans="2:10" x14ac:dyDescent="0.25">
      <c r="B29" s="63"/>
      <c r="C29" s="68">
        <v>66</v>
      </c>
      <c r="D29" s="69"/>
      <c r="E29" s="68" t="s">
        <v>134</v>
      </c>
      <c r="F29" s="70">
        <f>F33+F34+F35+F31</f>
        <v>24012.78</v>
      </c>
      <c r="G29" s="70">
        <f t="shared" ref="G29:J29" si="5">G33+G34+G35+G31</f>
        <v>22183.87</v>
      </c>
      <c r="H29" s="70">
        <f t="shared" si="5"/>
        <v>24140</v>
      </c>
      <c r="I29" s="70">
        <f t="shared" si="5"/>
        <v>17510</v>
      </c>
      <c r="J29" s="70">
        <f t="shared" si="5"/>
        <v>17510</v>
      </c>
    </row>
    <row r="30" spans="2:10" x14ac:dyDescent="0.25">
      <c r="B30" s="274"/>
      <c r="C30" s="275">
        <v>6631</v>
      </c>
      <c r="D30" s="276"/>
      <c r="E30" s="274" t="s">
        <v>307</v>
      </c>
      <c r="F30" s="277"/>
      <c r="G30" s="277"/>
      <c r="H30" s="277"/>
      <c r="I30" s="277"/>
      <c r="J30" s="277"/>
    </row>
    <row r="31" spans="2:10" x14ac:dyDescent="0.25">
      <c r="B31" s="274"/>
      <c r="C31" s="275"/>
      <c r="D31" s="15" t="s">
        <v>132</v>
      </c>
      <c r="E31" s="15" t="s">
        <v>124</v>
      </c>
      <c r="F31" s="278">
        <f>'POSEBNI DIO'!E253</f>
        <v>88</v>
      </c>
      <c r="G31" s="278">
        <f>'POSEBNI DIO'!F253</f>
        <v>2113.02</v>
      </c>
      <c r="H31" s="278">
        <f>'POSEBNI DIO'!G253</f>
        <v>2000</v>
      </c>
      <c r="I31" s="278">
        <f>'POSEBNI DIO'!H253</f>
        <v>2000</v>
      </c>
      <c r="J31" s="278">
        <f>'POSEBNI DIO'!I253</f>
        <v>2000</v>
      </c>
    </row>
    <row r="32" spans="2:10" x14ac:dyDescent="0.25">
      <c r="B32" s="14"/>
      <c r="C32" s="56">
        <v>6615</v>
      </c>
      <c r="D32" s="54"/>
      <c r="E32" s="57" t="s">
        <v>133</v>
      </c>
      <c r="F32" s="43"/>
      <c r="G32" s="43"/>
      <c r="H32" s="43"/>
      <c r="I32" s="43"/>
      <c r="J32" s="43"/>
    </row>
    <row r="33" spans="1:15" x14ac:dyDescent="0.25">
      <c r="B33" s="14"/>
      <c r="C33" s="56"/>
      <c r="D33" s="58" t="s">
        <v>216</v>
      </c>
      <c r="E33" s="15" t="s">
        <v>71</v>
      </c>
      <c r="F33" s="43">
        <f>'POSEBNI DIO'!E405+'POSEBNI DIO'!E413+'POSEBNI DIO'!E313+'POSEBNI DIO'!E255</f>
        <v>12057.7</v>
      </c>
      <c r="G33" s="43">
        <f>'POSEBNI DIO'!F405+'POSEBNI DIO'!F413+'POSEBNI DIO'!F313+'POSEBNI DIO'!F255</f>
        <v>147.1</v>
      </c>
      <c r="H33" s="273">
        <f>'POSEBNI DIO'!G405+'POSEBNI DIO'!G413+'POSEBNI DIO'!G313+'POSEBNI DIO'!G255</f>
        <v>6630</v>
      </c>
      <c r="I33" s="43">
        <f>'POSEBNI DIO'!H405+'POSEBNI DIO'!H413+'POSEBNI DIO'!H313+'POSEBNI DIO'!H255</f>
        <v>0</v>
      </c>
      <c r="J33" s="43">
        <f>'POSEBNI DIO'!I405+'POSEBNI DIO'!I413+'POSEBNI DIO'!I313+'POSEBNI DIO'!I255</f>
        <v>0</v>
      </c>
    </row>
    <row r="34" spans="1:15" x14ac:dyDescent="0.25">
      <c r="B34" s="14"/>
      <c r="C34" s="14"/>
      <c r="D34" s="58" t="s">
        <v>127</v>
      </c>
      <c r="E34" s="58" t="s">
        <v>31</v>
      </c>
      <c r="F34" s="43">
        <f>'POSEBNI DIO'!E188+'POSEBNI DIO'!E214+'POSEBNI DIO'!E217+'POSEBNI DIO'!E310+'POSEBNI DIO'!E393+'POSEBNI DIO'!E413</f>
        <v>11867.08</v>
      </c>
      <c r="G34" s="43">
        <f>'POSEBNI DIO'!F188+'POSEBNI DIO'!F214+'POSEBNI DIO'!F219+'POSEBNI DIO'!F310+'POSEBNI DIO'!F393+'POSEBNI DIO'!F413</f>
        <v>19923.75</v>
      </c>
      <c r="H34" s="273">
        <f>'POSEBNI DIO'!G188+'POSEBNI DIO'!G214+'POSEBNI DIO'!G219+'POSEBNI DIO'!G310+'POSEBNI DIO'!G393</f>
        <v>15510</v>
      </c>
      <c r="I34" s="43">
        <f>'POSEBNI DIO'!H188+'POSEBNI DIO'!H214+'POSEBNI DIO'!H219+'POSEBNI DIO'!H310+'POSEBNI DIO'!H393</f>
        <v>15510</v>
      </c>
      <c r="J34" s="43">
        <f>'POSEBNI DIO'!I188+'POSEBNI DIO'!I214+'POSEBNI DIO'!I219+'POSEBNI DIO'!I310+'POSEBNI DIO'!I393</f>
        <v>15510</v>
      </c>
    </row>
    <row r="35" spans="1:15" x14ac:dyDescent="0.25">
      <c r="B35" s="14"/>
      <c r="C35" s="14"/>
      <c r="D35" s="58" t="s">
        <v>208</v>
      </c>
      <c r="E35" s="58" t="s">
        <v>124</v>
      </c>
      <c r="F35" s="43"/>
      <c r="G35" s="43"/>
      <c r="H35" s="43"/>
      <c r="I35" s="43"/>
      <c r="J35" s="43"/>
    </row>
    <row r="36" spans="1:15" ht="29.25" customHeight="1" x14ac:dyDescent="0.25">
      <c r="B36" s="63"/>
      <c r="C36" s="68">
        <v>67</v>
      </c>
      <c r="D36" s="69"/>
      <c r="E36" s="71" t="s">
        <v>37</v>
      </c>
      <c r="F36" s="72">
        <f>F37+F38+F40+F39</f>
        <v>233286.50000000003</v>
      </c>
      <c r="G36" s="72">
        <f t="shared" ref="G36:J36" si="6">G37+G38+G40+G39</f>
        <v>224703.7</v>
      </c>
      <c r="H36" s="72">
        <f>H37+H38+H40+H39</f>
        <v>4890643.33</v>
      </c>
      <c r="I36" s="72">
        <f t="shared" si="6"/>
        <v>6593943.3300000001</v>
      </c>
      <c r="J36" s="72">
        <f t="shared" si="6"/>
        <v>288693.33</v>
      </c>
    </row>
    <row r="37" spans="1:15" x14ac:dyDescent="0.25">
      <c r="B37" s="14"/>
      <c r="C37" s="14"/>
      <c r="D37" s="15" t="s">
        <v>135</v>
      </c>
      <c r="E37" s="18" t="s">
        <v>136</v>
      </c>
      <c r="F37" s="43">
        <f>'POSEBNI DIO'!E36</f>
        <v>124122.00000000003</v>
      </c>
      <c r="G37" s="43">
        <f>'POSEBNI DIO'!F36</f>
        <v>123477</v>
      </c>
      <c r="H37" s="43">
        <f>'POSEBNI DIO'!G36</f>
        <v>123477</v>
      </c>
      <c r="I37" s="43">
        <f>'POSEBNI DIO'!H36</f>
        <v>123477</v>
      </c>
      <c r="J37" s="43">
        <f>'POSEBNI DIO'!I36</f>
        <v>123477</v>
      </c>
    </row>
    <row r="38" spans="1:15" x14ac:dyDescent="0.25">
      <c r="B38" s="14"/>
      <c r="C38" s="14"/>
      <c r="D38" s="15" t="s">
        <v>52</v>
      </c>
      <c r="E38" s="17" t="s">
        <v>18</v>
      </c>
      <c r="F38" s="43">
        <f>'POSEBNI DIO'!E80+'POSEBNI DIO'!E86+'POSEBNI DIO'!E90+'POSEBNI DIO'!E93+'POSEBNI DIO'!E96+'POSEBNI DIO'!E100+'POSEBNI DIO'!E104+'POSEBNI DIO'!E119+'POSEBNI DIO'!E123+'POSEBNI DIO'!E168+'POSEBNI DIO'!E173+'POSEBNI DIO'!E176+'POSEBNI DIO'!E179+'POSEBNI DIO'!E183+'POSEBNI DIO'!E10+'POSEBNI DIO'!E13+'POSEBNI DIO'!E17+'POSEBNI DIO'!E24</f>
        <v>73169.960000000006</v>
      </c>
      <c r="G38" s="43">
        <f>'POSEBNI DIO'!F80+'POSEBNI DIO'!F86+'POSEBNI DIO'!F90+'POSEBNI DIO'!F93+'POSEBNI DIO'!F96+'POSEBNI DIO'!F100+'POSEBNI DIO'!F104+'POSEBNI DIO'!F119+'POSEBNI DIO'!F123+'POSEBNI DIO'!F168+'POSEBNI DIO'!F173+'POSEBNI DIO'!F176+'POSEBNI DIO'!F179+'POSEBNI DIO'!F183+'POSEBNI DIO'!F24</f>
        <v>38757.589999999997</v>
      </c>
      <c r="H38" s="43">
        <f>'POSEBNI DIO'!G80+'POSEBNI DIO'!G86+'POSEBNI DIO'!G90+'POSEBNI DIO'!G93+'POSEBNI DIO'!G96+'POSEBNI DIO'!G100+'POSEBNI DIO'!G104+'POSEBNI DIO'!G119+'POSEBNI DIO'!G123+'POSEBNI DIO'!G168+'POSEBNI DIO'!G173+'POSEBNI DIO'!G176+'POSEBNI DIO'!G179+'POSEBNI DIO'!G183+'POSEBNI DIO'!G17+'POSEBNI DIO'!G24+'POSEBNI DIO'!G31</f>
        <v>4648316.33</v>
      </c>
      <c r="I38" s="43">
        <f>'POSEBNI DIO'!H80+'POSEBNI DIO'!H86+'POSEBNI DIO'!H90+'POSEBNI DIO'!H93+'POSEBNI DIO'!H96+'POSEBNI DIO'!H100+'POSEBNI DIO'!H104+'POSEBNI DIO'!H119+'POSEBNI DIO'!H123+'POSEBNI DIO'!H168+'POSEBNI DIO'!H173+'POSEBNI DIO'!H176+'POSEBNI DIO'!H179+'POSEBNI DIO'!H183+'POSEBNI DIO'!H17+'POSEBNI DIO'!H24+'POSEBNI DIO'!H31</f>
        <v>6351616.3300000001</v>
      </c>
      <c r="J38" s="43">
        <f>'POSEBNI DIO'!I80+'POSEBNI DIO'!I86+'POSEBNI DIO'!I90+'POSEBNI DIO'!I93+'POSEBNI DIO'!I96+'POSEBNI DIO'!I100+'POSEBNI DIO'!I104+'POSEBNI DIO'!I119+'POSEBNI DIO'!I123+'POSEBNI DIO'!I168+'POSEBNI DIO'!I173+'POSEBNI DIO'!I176+'POSEBNI DIO'!I179+'POSEBNI DIO'!I183+'POSEBNI DIO'!I17+'POSEBNI DIO'!I24+'POSEBNI DIO'!I31</f>
        <v>46366.33</v>
      </c>
    </row>
    <row r="39" spans="1:15" x14ac:dyDescent="0.25">
      <c r="B39" s="14"/>
      <c r="C39" s="14"/>
      <c r="D39" s="15">
        <v>11</v>
      </c>
      <c r="E39" s="17" t="s">
        <v>304</v>
      </c>
      <c r="F39" s="43">
        <f>'POSEBNI DIO'!E140+'POSEBNI DIO'!E144</f>
        <v>0</v>
      </c>
      <c r="G39" s="43">
        <f>'POSEBNI DIO'!F140+'POSEBNI DIO'!F144</f>
        <v>28200</v>
      </c>
      <c r="H39" s="43">
        <f>'POSEBNI DIO'!G140+'POSEBNI DIO'!G144</f>
        <v>17830</v>
      </c>
      <c r="I39" s="43">
        <f>'POSEBNI DIO'!H140+'POSEBNI DIO'!H144</f>
        <v>17830</v>
      </c>
      <c r="J39" s="43">
        <f>'POSEBNI DIO'!I140+'POSEBNI DIO'!I144</f>
        <v>17830</v>
      </c>
    </row>
    <row r="40" spans="1:15" x14ac:dyDescent="0.25">
      <c r="B40" s="14"/>
      <c r="C40" s="14"/>
      <c r="D40" s="15" t="s">
        <v>144</v>
      </c>
      <c r="E40" s="17" t="s">
        <v>220</v>
      </c>
      <c r="F40" s="43">
        <f>'POSEBNI DIO'!E109+'POSEBNI DIO'!E113+'POSEBNI DIO'!E130+'POSEBNI DIO'!E134</f>
        <v>35994.54</v>
      </c>
      <c r="G40" s="43">
        <f>'POSEBNI DIO'!F109+'POSEBNI DIO'!F113+'POSEBNI DIO'!F130+'POSEBNI DIO'!F134</f>
        <v>34269.11</v>
      </c>
      <c r="H40" s="43">
        <f>'POSEBNI DIO'!G109+'POSEBNI DIO'!G113+'POSEBNI DIO'!G130+'POSEBNI DIO'!G134</f>
        <v>101020</v>
      </c>
      <c r="I40" s="43">
        <f>'POSEBNI DIO'!H109+'POSEBNI DIO'!H113+'POSEBNI DIO'!H130+'POSEBNI DIO'!H134</f>
        <v>101020</v>
      </c>
      <c r="J40" s="43">
        <f>'POSEBNI DIO'!I109+'POSEBNI DIO'!I113+'POSEBNI DIO'!I130+'POSEBNI DIO'!I134</f>
        <v>101020</v>
      </c>
    </row>
    <row r="42" spans="1:15" ht="15.75" x14ac:dyDescent="0.25">
      <c r="A42" s="326" t="s">
        <v>19</v>
      </c>
      <c r="B42" s="348"/>
      <c r="C42" s="348"/>
      <c r="D42" s="348"/>
      <c r="E42" s="348"/>
      <c r="F42" s="348"/>
      <c r="G42" s="348"/>
      <c r="H42" s="266"/>
      <c r="I42" s="266"/>
    </row>
    <row r="43" spans="1:15" ht="18" x14ac:dyDescent="0.25">
      <c r="A43" s="5"/>
      <c r="B43" s="5"/>
      <c r="C43" s="5"/>
      <c r="D43" s="5"/>
      <c r="E43" s="5"/>
      <c r="F43" s="6"/>
      <c r="G43" s="6"/>
      <c r="H43" s="6"/>
      <c r="I43" s="6"/>
    </row>
    <row r="44" spans="1:15" ht="25.5" x14ac:dyDescent="0.25">
      <c r="B44" s="23" t="s">
        <v>14</v>
      </c>
      <c r="C44" s="22" t="s">
        <v>15</v>
      </c>
      <c r="D44" s="22" t="s">
        <v>16</v>
      </c>
      <c r="E44" s="22" t="s">
        <v>20</v>
      </c>
      <c r="F44" s="23" t="s">
        <v>274</v>
      </c>
      <c r="G44" s="23" t="s">
        <v>302</v>
      </c>
      <c r="H44" s="23" t="s">
        <v>275</v>
      </c>
      <c r="I44" s="23" t="s">
        <v>297</v>
      </c>
      <c r="J44" s="23" t="s">
        <v>301</v>
      </c>
    </row>
    <row r="45" spans="1:15" ht="15.75" customHeight="1" x14ac:dyDescent="0.25">
      <c r="B45" s="82">
        <v>3</v>
      </c>
      <c r="C45" s="82"/>
      <c r="D45" s="82"/>
      <c r="E45" s="82" t="s">
        <v>21</v>
      </c>
      <c r="F45" s="85">
        <f>F46+F53+F64+F71+F77+F69</f>
        <v>2534101.13</v>
      </c>
      <c r="G45" s="85">
        <f>G46+G53+G64+G71+G77+G69</f>
        <v>3092926.1000000006</v>
      </c>
      <c r="H45" s="85">
        <f>H46+H53+H64+H71+H77+H69</f>
        <v>3162286.33</v>
      </c>
      <c r="I45" s="85">
        <f t="shared" ref="I45:J45" si="7">I46+I53+I64+I71+I77+I69</f>
        <v>3156206.33</v>
      </c>
      <c r="J45" s="85">
        <f t="shared" si="7"/>
        <v>3156206.33</v>
      </c>
    </row>
    <row r="46" spans="1:15" ht="15.75" customHeight="1" x14ac:dyDescent="0.25">
      <c r="B46" s="66"/>
      <c r="C46" s="67">
        <v>31</v>
      </c>
      <c r="D46" s="67"/>
      <c r="E46" s="67" t="s">
        <v>22</v>
      </c>
      <c r="F46" s="65">
        <f>F47+F48+F51+F52+F50+F49</f>
        <v>2052740.89</v>
      </c>
      <c r="G46" s="65">
        <f>G47+G48+G51+G52+G50+G49</f>
        <v>2656572.3600000003</v>
      </c>
      <c r="H46" s="65">
        <f>H47+H48+H51+H52+H50+H49</f>
        <v>2686330</v>
      </c>
      <c r="I46" s="65">
        <f>I47+I48+I51+I52+I50+I49</f>
        <v>2686330</v>
      </c>
      <c r="J46" s="65">
        <f>J47+J48+J51+J52+J50+J49</f>
        <v>2686330</v>
      </c>
      <c r="O46" s="111"/>
    </row>
    <row r="47" spans="1:15" x14ac:dyDescent="0.25">
      <c r="B47" s="14"/>
      <c r="C47" s="14"/>
      <c r="D47" s="15">
        <v>11</v>
      </c>
      <c r="E47" s="15" t="s">
        <v>18</v>
      </c>
      <c r="F47" s="42">
        <f>'POSEBNI DIO'!E100+'POSEBNI DIO'!E119+'POSEBNI DIO'!E100</f>
        <v>12072.09</v>
      </c>
      <c r="G47" s="42">
        <f>'POSEBNI DIO'!F100+'POSEBNI DIO'!F119</f>
        <v>12727.26</v>
      </c>
      <c r="H47" s="42">
        <f>'POSEBNI DIO'!G100+'POSEBNI DIO'!G119</f>
        <v>39750</v>
      </c>
      <c r="I47" s="42">
        <f>'POSEBNI DIO'!H100+'POSEBNI DIO'!H119</f>
        <v>39750</v>
      </c>
      <c r="J47" s="42">
        <f>'POSEBNI DIO'!I100+'POSEBNI DIO'!I119</f>
        <v>39750</v>
      </c>
      <c r="L47" s="271"/>
      <c r="O47" s="113" t="e">
        <f>#REF!+#REF!+#REF!+#REF!+#REF!+#REF!</f>
        <v>#REF!</v>
      </c>
    </row>
    <row r="48" spans="1:15" x14ac:dyDescent="0.25">
      <c r="B48" s="14"/>
      <c r="C48" s="14"/>
      <c r="D48" s="15" t="s">
        <v>144</v>
      </c>
      <c r="E48" s="15" t="s">
        <v>145</v>
      </c>
      <c r="F48" s="42">
        <f>'POSEBNI DIO'!E130+'POSEBNI DIO'!E109</f>
        <v>34264.270000000004</v>
      </c>
      <c r="G48" s="42">
        <f>'POSEBNI DIO'!F130</f>
        <v>32941.86</v>
      </c>
      <c r="H48" s="42">
        <f>'POSEBNI DIO'!G130</f>
        <v>96140</v>
      </c>
      <c r="I48" s="42">
        <f>'POSEBNI DIO'!H130</f>
        <v>96140</v>
      </c>
      <c r="J48" s="42">
        <f>'POSEBNI DIO'!I130</f>
        <v>96140</v>
      </c>
      <c r="O48" s="113" t="e">
        <f>#REF!+#REF!+#REF!+#REF!+#REF!+#REF!</f>
        <v>#REF!</v>
      </c>
    </row>
    <row r="49" spans="2:15" x14ac:dyDescent="0.25">
      <c r="B49" s="14"/>
      <c r="C49" s="14"/>
      <c r="D49" s="15">
        <v>5012</v>
      </c>
      <c r="E49" s="15" t="s">
        <v>305</v>
      </c>
      <c r="F49" s="43">
        <f>'POSEBNI DIO'!E140</f>
        <v>0</v>
      </c>
      <c r="G49" s="43">
        <f>'POSEBNI DIO'!F140</f>
        <v>27120</v>
      </c>
      <c r="H49" s="43">
        <f>'POSEBNI DIO'!G140</f>
        <v>16970</v>
      </c>
      <c r="I49" s="43">
        <f>'POSEBNI DIO'!H140</f>
        <v>16970</v>
      </c>
      <c r="J49" s="43">
        <f>'POSEBNI DIO'!I140</f>
        <v>16970</v>
      </c>
      <c r="L49" s="271"/>
      <c r="O49" s="113"/>
    </row>
    <row r="50" spans="2:15" x14ac:dyDescent="0.25">
      <c r="B50" s="14"/>
      <c r="C50" s="14"/>
      <c r="D50" s="15" t="s">
        <v>143</v>
      </c>
      <c r="E50" s="270" t="s">
        <v>124</v>
      </c>
      <c r="F50" s="131">
        <f>'POSEBNI DIO'!E349+'POSEBNI DIO'!E271</f>
        <v>2004523.22</v>
      </c>
      <c r="G50" s="131">
        <f>'POSEBNI DIO'!F349+'POSEBNI DIO'!F271-252.76</f>
        <v>2582747.2400000002</v>
      </c>
      <c r="H50" s="131">
        <f>'POSEBNI DIO'!G349+'POSEBNI DIO'!G271</f>
        <v>2533000</v>
      </c>
      <c r="I50" s="131">
        <f>'POSEBNI DIO'!H349+'POSEBNI DIO'!H271</f>
        <v>2533000</v>
      </c>
      <c r="J50" s="131">
        <f>'POSEBNI DIO'!I349+'POSEBNI DIO'!I271</f>
        <v>2533000</v>
      </c>
      <c r="O50" s="113" t="e">
        <f>#REF!+#REF!+#REF!+#REF!+#REF!+#REF!</f>
        <v>#REF!</v>
      </c>
    </row>
    <row r="51" spans="2:15" x14ac:dyDescent="0.25">
      <c r="B51" s="14"/>
      <c r="C51" s="14"/>
      <c r="D51" s="15" t="s">
        <v>216</v>
      </c>
      <c r="E51" s="15" t="s">
        <v>148</v>
      </c>
      <c r="F51" s="42"/>
      <c r="G51" s="42"/>
      <c r="H51" s="42"/>
      <c r="I51" s="42"/>
      <c r="J51" s="42"/>
      <c r="O51" s="113"/>
    </row>
    <row r="52" spans="2:15" x14ac:dyDescent="0.25">
      <c r="B52" s="14"/>
      <c r="C52" s="14"/>
      <c r="D52" s="15" t="s">
        <v>217</v>
      </c>
      <c r="E52" s="15" t="s">
        <v>63</v>
      </c>
      <c r="F52" s="42">
        <f>'POSEBNI DIO'!E362</f>
        <v>1881.31</v>
      </c>
      <c r="G52" s="42">
        <f>'POSEBNI DIO'!F362</f>
        <v>1036</v>
      </c>
      <c r="H52" s="42">
        <f>'POSEBNI DIO'!G362</f>
        <v>470</v>
      </c>
      <c r="I52" s="42">
        <f>'POSEBNI DIO'!H362</f>
        <v>470</v>
      </c>
      <c r="J52" s="42">
        <f>'POSEBNI DIO'!I362</f>
        <v>470</v>
      </c>
      <c r="O52" s="113"/>
    </row>
    <row r="53" spans="2:15" x14ac:dyDescent="0.25">
      <c r="B53" s="63"/>
      <c r="C53" s="63">
        <v>32</v>
      </c>
      <c r="D53" s="64"/>
      <c r="E53" s="63" t="s">
        <v>30</v>
      </c>
      <c r="F53" s="65">
        <f>F54+F55+F56+F58+F59+F60+F61+F57+F62+F63</f>
        <v>432234.62</v>
      </c>
      <c r="G53" s="65">
        <f t="shared" ref="G53:H53" si="8">G54+G55+G56+G58+G59+G60+G61+G57+G62+G63</f>
        <v>397161.81000000006</v>
      </c>
      <c r="H53" s="65">
        <f t="shared" si="8"/>
        <v>436496.33</v>
      </c>
      <c r="I53" s="65">
        <f>I54+I55+I56+I58+I59+I60+I61+I57+I62+I63</f>
        <v>430716.33</v>
      </c>
      <c r="J53" s="65">
        <f>J54+J55+J56+J58+J59+J60+J61+J57+J62+J63</f>
        <v>430716.33</v>
      </c>
      <c r="O53" s="121"/>
    </row>
    <row r="54" spans="2:15" x14ac:dyDescent="0.25">
      <c r="B54" s="14"/>
      <c r="C54" s="14"/>
      <c r="D54" s="15">
        <v>11</v>
      </c>
      <c r="E54" s="15" t="s">
        <v>18</v>
      </c>
      <c r="F54" s="42">
        <f>'POSEBNI DIO'!E86+'POSEBNI DIO'!E90+'POSEBNI DIO'!E93+'POSEBNI DIO'!E96+'POSEBNI DIO'!E104+'POSEBNI DIO'!E123+'POSEBNI DIO'!E168+'POSEBNI DIO'!E183+'POSEBNI DIO'!E80+'POSEBNI DIO'!E13</f>
        <v>28827.53</v>
      </c>
      <c r="G54" s="42">
        <f>'POSEBNI DIO'!F86+'POSEBNI DIO'!F90+'POSEBNI DIO'!F93+'POSEBNI DIO'!F96+'POSEBNI DIO'!F104+'POSEBNI DIO'!F123+'POSEBNI DIO'!F168+'POSEBNI DIO'!F183+'POSEBNI DIO'!F80</f>
        <v>2530.33</v>
      </c>
      <c r="H54" s="42">
        <f>'POSEBNI DIO'!G86+'POSEBNI DIO'!G90+'POSEBNI DIO'!G93+'POSEBNI DIO'!G96+'POSEBNI DIO'!G104+'POSEBNI DIO'!G123+'POSEBNI DIO'!G168+'POSEBNI DIO'!G183+'POSEBNI DIO'!G80</f>
        <v>6066.33</v>
      </c>
      <c r="I54" s="42">
        <f>'POSEBNI DIO'!H86+'POSEBNI DIO'!H90+'POSEBNI DIO'!H93+'POSEBNI DIO'!H96+'POSEBNI DIO'!H104+'POSEBNI DIO'!H123+'POSEBNI DIO'!H168+'POSEBNI DIO'!H183+'POSEBNI DIO'!H80</f>
        <v>5116.33</v>
      </c>
      <c r="J54" s="42">
        <f>'POSEBNI DIO'!I86+'POSEBNI DIO'!I90+'POSEBNI DIO'!I93+'POSEBNI DIO'!I96+'POSEBNI DIO'!I104+'POSEBNI DIO'!I123+'POSEBNI DIO'!I168+'POSEBNI DIO'!I183+'POSEBNI DIO'!I80</f>
        <v>5116.33</v>
      </c>
      <c r="O54" s="113" t="e">
        <f>#REF!+#REF!+#REF!+#REF!+#REF!+#REF!+#REF!+#REF!+#REF!</f>
        <v>#REF!</v>
      </c>
    </row>
    <row r="55" spans="2:15" x14ac:dyDescent="0.25">
      <c r="B55" s="14"/>
      <c r="C55" s="14"/>
      <c r="D55" s="15">
        <v>41</v>
      </c>
      <c r="E55" s="15" t="s">
        <v>136</v>
      </c>
      <c r="F55" s="42">
        <f>'POSEBNI DIO'!E40+'POSEBNI DIO'!E71</f>
        <v>120672.00000000003</v>
      </c>
      <c r="G55" s="42">
        <f>'POSEBNI DIO'!F40+'POSEBNI DIO'!F71</f>
        <v>120327</v>
      </c>
      <c r="H55" s="42">
        <f>'POSEBNI DIO'!G40+'POSEBNI DIO'!G71</f>
        <v>120627</v>
      </c>
      <c r="I55" s="42">
        <f>'POSEBNI DIO'!H40+'POSEBNI DIO'!H71</f>
        <v>120927</v>
      </c>
      <c r="J55" s="42">
        <f>'POSEBNI DIO'!I40+'POSEBNI DIO'!I71</f>
        <v>120927</v>
      </c>
      <c r="O55" s="113" t="e">
        <f>#REF!+#REF!+#REF!</f>
        <v>#REF!</v>
      </c>
    </row>
    <row r="56" spans="2:15" x14ac:dyDescent="0.25">
      <c r="B56" s="14"/>
      <c r="C56" s="14"/>
      <c r="D56" s="15">
        <v>33</v>
      </c>
      <c r="E56" s="15" t="s">
        <v>31</v>
      </c>
      <c r="F56" s="42">
        <f>'POSEBNI DIO'!E188+'POSEBNI DIO'!E310</f>
        <v>11347.58</v>
      </c>
      <c r="G56" s="42">
        <f>'POSEBNI DIO'!F188+'POSEBNI DIO'!F310</f>
        <v>16675</v>
      </c>
      <c r="H56" s="42">
        <f>'POSEBNI DIO'!G188+'POSEBNI DIO'!G310</f>
        <v>14000</v>
      </c>
      <c r="I56" s="42">
        <f>'POSEBNI DIO'!H188+'POSEBNI DIO'!H310</f>
        <v>14000</v>
      </c>
      <c r="J56" s="42">
        <f>'POSEBNI DIO'!I188+'POSEBNI DIO'!I310</f>
        <v>14000</v>
      </c>
      <c r="O56" s="113" t="e">
        <f>#REF!+#REF!+#REF!+#REF!</f>
        <v>#REF!</v>
      </c>
    </row>
    <row r="57" spans="2:15" x14ac:dyDescent="0.25">
      <c r="B57" s="14"/>
      <c r="C57" s="14"/>
      <c r="D57" s="15" t="s">
        <v>143</v>
      </c>
      <c r="E57" s="15" t="s">
        <v>124</v>
      </c>
      <c r="F57" s="42">
        <f>'POSEBNI DIO'!E439+'POSEBNI DIO'!E357+'POSEBNI DIO'!E345+'POSEBNI DIO'!E303+'POSEBNI DIO'!E296+'POSEBNI DIO'!E278+'POSEBNI DIO'!E247</f>
        <v>192661.47</v>
      </c>
      <c r="G57" s="42">
        <f>'POSEBNI DIO'!F439+'POSEBNI DIO'!F357+'POSEBNI DIO'!F345+'POSEBNI DIO'!F303+'POSEBNI DIO'!F296+'POSEBNI DIO'!F278+'POSEBNI DIO'!F247</f>
        <v>192793.13</v>
      </c>
      <c r="H57" s="42">
        <f>'POSEBNI DIO'!G439+'POSEBNI DIO'!G357+'POSEBNI DIO'!G345+'POSEBNI DIO'!G303+'POSEBNI DIO'!G296+'POSEBNI DIO'!G278+'POSEBNI DIO'!G247</f>
        <v>223993</v>
      </c>
      <c r="I57" s="42">
        <f>'POSEBNI DIO'!H439+'POSEBNI DIO'!H357+'POSEBNI DIO'!H345+'POSEBNI DIO'!H303+'POSEBNI DIO'!H296+'POSEBNI DIO'!H278+'POSEBNI DIO'!H247</f>
        <v>223993</v>
      </c>
      <c r="J57" s="42">
        <f>'POSEBNI DIO'!I439+'POSEBNI DIO'!I357+'POSEBNI DIO'!I345+'POSEBNI DIO'!I303+'POSEBNI DIO'!I296+'POSEBNI DIO'!I278+'POSEBNI DIO'!I247</f>
        <v>223993</v>
      </c>
      <c r="L57" s="271"/>
      <c r="O57" s="113" t="e">
        <f>#REF!+#REF!+#REF!+#REF!+#REF!+#REF!+#REF!+#REF!+#REF!</f>
        <v>#REF!</v>
      </c>
    </row>
    <row r="58" spans="2:15" x14ac:dyDescent="0.25">
      <c r="B58" s="14"/>
      <c r="C58" s="14"/>
      <c r="D58" s="15" t="s">
        <v>147</v>
      </c>
      <c r="E58" s="15" t="s">
        <v>63</v>
      </c>
      <c r="F58" s="42">
        <f>'POSEBNI DIO'!E222+'POSEBNI DIO'!E367+'POSEBNI DIO'!E434</f>
        <v>64548.62999999999</v>
      </c>
      <c r="G58" s="42">
        <f>'POSEBNI DIO'!F222+'POSEBNI DIO'!F367+'POSEBNI DIO'!F434</f>
        <v>62282</v>
      </c>
      <c r="H58" s="42">
        <f>'POSEBNI DIO'!G222+'POSEBNI DIO'!G367+'POSEBNI DIO'!G434</f>
        <v>60940</v>
      </c>
      <c r="I58" s="42">
        <f>'POSEBNI DIO'!H222+'POSEBNI DIO'!H367+'POSEBNI DIO'!H434</f>
        <v>60940</v>
      </c>
      <c r="J58" s="42">
        <f>'POSEBNI DIO'!I222+'POSEBNI DIO'!I367+'POSEBNI DIO'!I434</f>
        <v>60940</v>
      </c>
      <c r="O58" s="113" t="e">
        <f>#REF!+#REF!+#REF!+#REF!+#REF!+#REF!+#REF!+#REF!</f>
        <v>#REF!</v>
      </c>
    </row>
    <row r="59" spans="2:15" x14ac:dyDescent="0.25">
      <c r="B59" s="14"/>
      <c r="C59" s="14"/>
      <c r="D59" s="15">
        <v>37</v>
      </c>
      <c r="E59" s="15" t="s">
        <v>148</v>
      </c>
      <c r="F59" s="42">
        <f>'POSEBNI DIO'!E405+'POSEBNI DIO'!E313+'POSEBNI DIO'!E256</f>
        <v>8692.9599999999991</v>
      </c>
      <c r="G59" s="42">
        <f>'POSEBNI DIO'!F405+'POSEBNI DIO'!F313+'POSEBNI DIO'!F256</f>
        <v>147.1</v>
      </c>
      <c r="H59" s="42">
        <f>'POSEBNI DIO'!G405+'POSEBNI DIO'!G313+'POSEBNI DIO'!G256</f>
        <v>4130</v>
      </c>
      <c r="I59" s="42">
        <f>'POSEBNI DIO'!H405+'POSEBNI DIO'!H313+'POSEBNI DIO'!H256</f>
        <v>0</v>
      </c>
      <c r="J59" s="42">
        <f>'POSEBNI DIO'!I405+'POSEBNI DIO'!I313+'POSEBNI DIO'!I256</f>
        <v>0</v>
      </c>
      <c r="O59" s="113" t="e">
        <f>#REF!+#REF!+#REF!</f>
        <v>#REF!</v>
      </c>
    </row>
    <row r="60" spans="2:15" x14ac:dyDescent="0.25">
      <c r="B60" s="14"/>
      <c r="C60" s="14"/>
      <c r="D60" s="15" t="s">
        <v>150</v>
      </c>
      <c r="E60" s="15" t="s">
        <v>151</v>
      </c>
      <c r="F60" s="42">
        <f>'POSEBNI DIO'!E234+'POSEBNI DIO'!E383</f>
        <v>3754.18</v>
      </c>
      <c r="G60" s="42">
        <f>'POSEBNI DIO'!F234+'POSEBNI DIO'!F383</f>
        <v>0</v>
      </c>
      <c r="H60" s="42">
        <f>'POSEBNI DIO'!G234+'POSEBNI DIO'!G383</f>
        <v>1000</v>
      </c>
      <c r="I60" s="42">
        <f>'POSEBNI DIO'!H234+'POSEBNI DIO'!H383</f>
        <v>0</v>
      </c>
      <c r="J60" s="42">
        <f>'POSEBNI DIO'!I234+'POSEBNI DIO'!I383</f>
        <v>0</v>
      </c>
      <c r="O60" s="113" t="e">
        <f>#REF!</f>
        <v>#REF!</v>
      </c>
    </row>
    <row r="61" spans="2:15" x14ac:dyDescent="0.25">
      <c r="B61" s="14"/>
      <c r="C61" s="14"/>
      <c r="D61" s="15" t="s">
        <v>144</v>
      </c>
      <c r="E61" s="15" t="s">
        <v>145</v>
      </c>
      <c r="F61" s="42">
        <f>'POSEBNI DIO'!E113+'POSEBNI DIO'!E134</f>
        <v>1730.27</v>
      </c>
      <c r="G61" s="42">
        <f>'POSEBNI DIO'!F113+'POSEBNI DIO'!F134</f>
        <v>1327.25</v>
      </c>
      <c r="H61" s="42">
        <f>'POSEBNI DIO'!G113+'POSEBNI DIO'!G134</f>
        <v>4880</v>
      </c>
      <c r="I61" s="42">
        <f>'POSEBNI DIO'!H113+'POSEBNI DIO'!H134</f>
        <v>4880</v>
      </c>
      <c r="J61" s="42">
        <f>'POSEBNI DIO'!I113+'POSEBNI DIO'!I134</f>
        <v>4880</v>
      </c>
      <c r="O61" s="113" t="e">
        <f>#REF!+#REF!</f>
        <v>#REF!</v>
      </c>
    </row>
    <row r="62" spans="2:15" x14ac:dyDescent="0.25">
      <c r="B62" s="14"/>
      <c r="C62" s="14"/>
      <c r="D62" s="15">
        <v>5012</v>
      </c>
      <c r="E62" s="15" t="s">
        <v>305</v>
      </c>
      <c r="F62" s="42">
        <f>'POSEBNI DIO'!E144</f>
        <v>0</v>
      </c>
      <c r="G62" s="42">
        <f>'POSEBNI DIO'!F144</f>
        <v>1080</v>
      </c>
      <c r="H62" s="42">
        <f>'POSEBNI DIO'!G144</f>
        <v>860</v>
      </c>
      <c r="I62" s="42">
        <f>'POSEBNI DIO'!H144</f>
        <v>860</v>
      </c>
      <c r="J62" s="42">
        <f>'POSEBNI DIO'!I144</f>
        <v>860</v>
      </c>
      <c r="O62" s="113"/>
    </row>
    <row r="63" spans="2:15" x14ac:dyDescent="0.25">
      <c r="B63" s="14"/>
      <c r="C63" s="14"/>
      <c r="D63" s="15">
        <v>40</v>
      </c>
      <c r="E63" s="15" t="s">
        <v>260</v>
      </c>
      <c r="F63" s="42"/>
      <c r="G63" s="42"/>
      <c r="H63" s="42"/>
      <c r="I63" s="42"/>
      <c r="J63" s="42"/>
      <c r="O63" s="113"/>
    </row>
    <row r="64" spans="2:15" x14ac:dyDescent="0.25">
      <c r="B64" s="63"/>
      <c r="C64" s="63">
        <v>34</v>
      </c>
      <c r="D64" s="64"/>
      <c r="E64" s="63" t="s">
        <v>45</v>
      </c>
      <c r="F64" s="44">
        <f>F65+F66+F67+F68</f>
        <v>1590.6799999999998</v>
      </c>
      <c r="G64" s="44">
        <f>G65+G66+G67+G68</f>
        <v>1360</v>
      </c>
      <c r="H64" s="44">
        <f t="shared" ref="H64:J64" si="9">H65+H66+H67+H68</f>
        <v>1360</v>
      </c>
      <c r="I64" s="44">
        <f t="shared" si="9"/>
        <v>1360</v>
      </c>
      <c r="J64" s="44">
        <f t="shared" si="9"/>
        <v>1360</v>
      </c>
      <c r="O64" s="121"/>
    </row>
    <row r="65" spans="2:15" x14ac:dyDescent="0.25">
      <c r="B65" s="14"/>
      <c r="C65" s="28"/>
      <c r="D65" s="15">
        <v>41</v>
      </c>
      <c r="E65" s="15" t="s">
        <v>136</v>
      </c>
      <c r="F65" s="42">
        <f>'POSEBNI DIO'!E63</f>
        <v>1300</v>
      </c>
      <c r="G65" s="42">
        <f>'POSEBNI DIO'!F63</f>
        <v>1350</v>
      </c>
      <c r="H65" s="42">
        <f>'POSEBNI DIO'!G63</f>
        <v>1350</v>
      </c>
      <c r="I65" s="42">
        <f>'POSEBNI DIO'!H63</f>
        <v>1350</v>
      </c>
      <c r="J65" s="42">
        <f>'POSEBNI DIO'!I63</f>
        <v>1350</v>
      </c>
      <c r="O65" s="113" t="e">
        <f>#REF!</f>
        <v>#REF!</v>
      </c>
    </row>
    <row r="66" spans="2:15" x14ac:dyDescent="0.25">
      <c r="B66" s="14"/>
      <c r="C66" s="28"/>
      <c r="D66" s="15">
        <v>33</v>
      </c>
      <c r="E66" s="15" t="s">
        <v>31</v>
      </c>
      <c r="F66" s="42">
        <f>'POSEBNI DIO'!E214</f>
        <v>123.10999999999999</v>
      </c>
      <c r="G66" s="42">
        <f>'POSEBNI DIO'!F214</f>
        <v>10</v>
      </c>
      <c r="H66" s="42">
        <f>'POSEBNI DIO'!G214</f>
        <v>10</v>
      </c>
      <c r="I66" s="42">
        <f>'POSEBNI DIO'!H214</f>
        <v>10</v>
      </c>
      <c r="J66" s="42">
        <f>'POSEBNI DIO'!I214</f>
        <v>10</v>
      </c>
      <c r="O66" s="113" t="e">
        <f>#REF!</f>
        <v>#REF!</v>
      </c>
    </row>
    <row r="67" spans="2:15" x14ac:dyDescent="0.25">
      <c r="B67" s="14"/>
      <c r="C67" s="28"/>
      <c r="D67" s="15">
        <v>37</v>
      </c>
      <c r="E67" s="15" t="s">
        <v>148</v>
      </c>
      <c r="F67" s="42">
        <f>'POSEBNI DIO'!E263</f>
        <v>0.11</v>
      </c>
      <c r="G67" s="42">
        <f>'POSEBNI DIO'!F263</f>
        <v>0</v>
      </c>
      <c r="H67" s="42">
        <f>'POSEBNI DIO'!G263</f>
        <v>0</v>
      </c>
      <c r="I67" s="42">
        <f>'POSEBNI DIO'!H263</f>
        <v>0</v>
      </c>
      <c r="J67" s="42">
        <f>'POSEBNI DIO'!I263</f>
        <v>0</v>
      </c>
      <c r="O67" s="113"/>
    </row>
    <row r="68" spans="2:15" x14ac:dyDescent="0.25">
      <c r="B68" s="14"/>
      <c r="C68" s="28"/>
      <c r="D68" s="15" t="s">
        <v>143</v>
      </c>
      <c r="E68" s="15" t="s">
        <v>124</v>
      </c>
      <c r="F68" s="42">
        <f>'POSEBNI DIO'!E290</f>
        <v>167.46</v>
      </c>
      <c r="G68" s="42">
        <f>'POSEBNI DIO'!F290</f>
        <v>0</v>
      </c>
      <c r="H68" s="42">
        <f>'POSEBNI DIO'!G290</f>
        <v>0</v>
      </c>
      <c r="I68" s="42">
        <f>'POSEBNI DIO'!H290</f>
        <v>0</v>
      </c>
      <c r="J68" s="42">
        <f>'POSEBNI DIO'!I290</f>
        <v>0</v>
      </c>
      <c r="O68" s="113" t="e">
        <f>#REF!</f>
        <v>#REF!</v>
      </c>
    </row>
    <row r="69" spans="2:15" x14ac:dyDescent="0.25">
      <c r="B69" s="63"/>
      <c r="C69" s="68">
        <v>36</v>
      </c>
      <c r="D69" s="64"/>
      <c r="E69" s="62" t="s">
        <v>281</v>
      </c>
      <c r="F69" s="44">
        <f>F70</f>
        <v>56.57</v>
      </c>
      <c r="G69" s="44">
        <f t="shared" ref="G69:J69" si="10">G70</f>
        <v>0</v>
      </c>
      <c r="H69" s="44">
        <f t="shared" si="10"/>
        <v>100</v>
      </c>
      <c r="I69" s="44">
        <f t="shared" si="10"/>
        <v>100</v>
      </c>
      <c r="J69" s="44">
        <f t="shared" si="10"/>
        <v>100</v>
      </c>
      <c r="O69" s="113"/>
    </row>
    <row r="70" spans="2:15" x14ac:dyDescent="0.25">
      <c r="B70" s="14"/>
      <c r="C70" s="28"/>
      <c r="D70" s="15">
        <v>33</v>
      </c>
      <c r="E70" s="15" t="s">
        <v>31</v>
      </c>
      <c r="F70" s="42">
        <f>'POSEBNI DIO'!E217</f>
        <v>56.57</v>
      </c>
      <c r="G70" s="42">
        <f>'POSEBNI DIO'!F217</f>
        <v>0</v>
      </c>
      <c r="H70" s="42">
        <f>'POSEBNI DIO'!G217</f>
        <v>100</v>
      </c>
      <c r="I70" s="42">
        <f>'POSEBNI DIO'!H217</f>
        <v>100</v>
      </c>
      <c r="J70" s="42">
        <f>'POSEBNI DIO'!I217</f>
        <v>100</v>
      </c>
      <c r="O70" s="113"/>
    </row>
    <row r="71" spans="2:15" ht="34.5" customHeight="1" x14ac:dyDescent="0.25">
      <c r="B71" s="63"/>
      <c r="C71" s="68">
        <v>37</v>
      </c>
      <c r="D71" s="64"/>
      <c r="E71" s="62" t="s">
        <v>141</v>
      </c>
      <c r="F71" s="44">
        <f>F72+F73+F74+F76+F75</f>
        <v>46160.020000000004</v>
      </c>
      <c r="G71" s="44">
        <f t="shared" ref="G71:J71" si="11">G72+G73+G74+G76+G75</f>
        <v>34500</v>
      </c>
      <c r="H71" s="44">
        <f t="shared" si="11"/>
        <v>34700</v>
      </c>
      <c r="I71" s="44">
        <f>I72+I73+I74+I76+I75</f>
        <v>34400</v>
      </c>
      <c r="J71" s="44">
        <f t="shared" si="11"/>
        <v>34400</v>
      </c>
      <c r="O71" s="121"/>
    </row>
    <row r="72" spans="2:15" x14ac:dyDescent="0.25">
      <c r="B72" s="14"/>
      <c r="C72" s="28"/>
      <c r="D72" s="15">
        <v>11</v>
      </c>
      <c r="E72" s="15" t="s">
        <v>18</v>
      </c>
      <c r="F72" s="42">
        <f>'POSEBNI DIO'!E10</f>
        <v>2683.55</v>
      </c>
      <c r="G72" s="42"/>
      <c r="H72" s="42"/>
      <c r="I72" s="42"/>
      <c r="J72" s="42"/>
      <c r="O72" s="113" t="e">
        <f>#REF!</f>
        <v>#REF!</v>
      </c>
    </row>
    <row r="73" spans="2:15" x14ac:dyDescent="0.25">
      <c r="B73" s="14"/>
      <c r="C73" s="28"/>
      <c r="D73" s="15" t="s">
        <v>143</v>
      </c>
      <c r="E73" s="15" t="s">
        <v>124</v>
      </c>
      <c r="F73" s="42">
        <f>'POSEBNI DIO'!E423+'POSEBNI DIO'!E292</f>
        <v>41102.97</v>
      </c>
      <c r="G73" s="42">
        <f>'POSEBNI DIO'!F423+'POSEBNI DIO'!F292</f>
        <v>32700</v>
      </c>
      <c r="H73" s="42">
        <f>'POSEBNI DIO'!G423+'POSEBNI DIO'!G292</f>
        <v>33200</v>
      </c>
      <c r="I73" s="42">
        <f>'POSEBNI DIO'!H423+'POSEBNI DIO'!H292</f>
        <v>33200</v>
      </c>
      <c r="J73" s="42">
        <f>'POSEBNI DIO'!I423+'POSEBNI DIO'!I292</f>
        <v>33200</v>
      </c>
      <c r="O73" s="113" t="e">
        <f>#REF!+#REF!</f>
        <v>#REF!</v>
      </c>
    </row>
    <row r="74" spans="2:15" x14ac:dyDescent="0.25">
      <c r="B74" s="14"/>
      <c r="C74" s="28"/>
      <c r="D74" s="15">
        <v>41</v>
      </c>
      <c r="E74" s="15" t="s">
        <v>136</v>
      </c>
      <c r="F74" s="42">
        <f>'POSEBNI DIO'!E66</f>
        <v>2150</v>
      </c>
      <c r="G74" s="42">
        <f>'POSEBNI DIO'!F66</f>
        <v>1800</v>
      </c>
      <c r="H74" s="42">
        <f>'POSEBNI DIO'!G66</f>
        <v>1500</v>
      </c>
      <c r="I74" s="42">
        <f>'POSEBNI DIO'!H66</f>
        <v>1200</v>
      </c>
      <c r="J74" s="42">
        <f>'POSEBNI DIO'!I66</f>
        <v>1200</v>
      </c>
      <c r="O74" s="113" t="e">
        <f>#REF!</f>
        <v>#REF!</v>
      </c>
    </row>
    <row r="75" spans="2:15" x14ac:dyDescent="0.25">
      <c r="B75" s="14"/>
      <c r="C75" s="28"/>
      <c r="D75" s="15">
        <v>33</v>
      </c>
      <c r="E75" s="15" t="s">
        <v>306</v>
      </c>
      <c r="F75" s="42">
        <f>'POSEBNI DIO'!E219</f>
        <v>223.5</v>
      </c>
      <c r="G75" s="42">
        <f>'POSEBNI DIO'!F219</f>
        <v>0</v>
      </c>
      <c r="H75" s="42">
        <f>'POSEBNI DIO'!G219</f>
        <v>0</v>
      </c>
      <c r="I75" s="42">
        <f>'POSEBNI DIO'!H219</f>
        <v>0</v>
      </c>
      <c r="J75" s="42">
        <f>'POSEBNI DIO'!I219</f>
        <v>0</v>
      </c>
      <c r="O75" s="113"/>
    </row>
    <row r="76" spans="2:15" ht="14.25" customHeight="1" x14ac:dyDescent="0.25">
      <c r="B76" s="14"/>
      <c r="C76" s="28"/>
      <c r="D76" s="15">
        <v>37</v>
      </c>
      <c r="E76" s="15" t="s">
        <v>148</v>
      </c>
      <c r="F76" s="42"/>
      <c r="G76" s="42"/>
      <c r="H76" s="42"/>
      <c r="I76" s="42"/>
      <c r="J76" s="42"/>
      <c r="O76" s="113" t="e">
        <f>#REF!</f>
        <v>#REF!</v>
      </c>
    </row>
    <row r="77" spans="2:15" x14ac:dyDescent="0.25">
      <c r="B77" s="63"/>
      <c r="C77" s="68">
        <v>38</v>
      </c>
      <c r="D77" s="64"/>
      <c r="E77" s="64"/>
      <c r="F77" s="44">
        <f>F79</f>
        <v>1318.35</v>
      </c>
      <c r="G77" s="44">
        <f t="shared" ref="G77:J77" si="12">G79</f>
        <v>3331.9300000000003</v>
      </c>
      <c r="H77" s="44">
        <f t="shared" si="12"/>
        <v>3300</v>
      </c>
      <c r="I77" s="44">
        <f t="shared" si="12"/>
        <v>3300</v>
      </c>
      <c r="J77" s="44">
        <f t="shared" si="12"/>
        <v>3300</v>
      </c>
      <c r="O77" s="113"/>
    </row>
    <row r="78" spans="2:15" x14ac:dyDescent="0.25">
      <c r="B78" s="14"/>
      <c r="C78" s="28"/>
      <c r="D78" s="15"/>
      <c r="E78" s="15"/>
      <c r="F78" s="42"/>
      <c r="G78" s="42"/>
      <c r="H78" s="42"/>
      <c r="I78" s="42"/>
      <c r="J78" s="42"/>
      <c r="O78" s="113"/>
    </row>
    <row r="79" spans="2:15" ht="14.25" customHeight="1" x14ac:dyDescent="0.25">
      <c r="B79" s="14"/>
      <c r="C79" s="28"/>
      <c r="D79" s="15" t="s">
        <v>143</v>
      </c>
      <c r="E79" s="15" t="s">
        <v>124</v>
      </c>
      <c r="F79" s="42">
        <f>'POSEBNI DIO'!E253+'POSEBNI DIO'!E430</f>
        <v>1318.35</v>
      </c>
      <c r="G79" s="42">
        <f>'POSEBNI DIO'!F253+'POSEBNI DIO'!F430</f>
        <v>3331.9300000000003</v>
      </c>
      <c r="H79" s="42">
        <f>'POSEBNI DIO'!G253+'POSEBNI DIO'!G430</f>
        <v>3300</v>
      </c>
      <c r="I79" s="42">
        <f>'POSEBNI DIO'!H253+'POSEBNI DIO'!H430</f>
        <v>3300</v>
      </c>
      <c r="J79" s="42">
        <f>'POSEBNI DIO'!I253+'POSEBNI DIO'!I430</f>
        <v>3300</v>
      </c>
      <c r="O79" s="113"/>
    </row>
    <row r="80" spans="2:15" ht="25.5" x14ac:dyDescent="0.25">
      <c r="B80" s="79">
        <v>4</v>
      </c>
      <c r="C80" s="80"/>
      <c r="D80" s="80"/>
      <c r="E80" s="81" t="s">
        <v>23</v>
      </c>
      <c r="F80" s="45">
        <f>F81+F88</f>
        <v>72596.78</v>
      </c>
      <c r="G80" s="45">
        <f t="shared" ref="G80:J80" si="13">G81+G88</f>
        <v>73468.75</v>
      </c>
      <c r="H80" s="45">
        <f t="shared" si="13"/>
        <v>4649700</v>
      </c>
      <c r="I80" s="45">
        <f t="shared" si="13"/>
        <v>6351450</v>
      </c>
      <c r="J80" s="45">
        <f t="shared" si="13"/>
        <v>46200</v>
      </c>
      <c r="O80" s="111"/>
    </row>
    <row r="81" spans="2:15" ht="25.5" customHeight="1" x14ac:dyDescent="0.25">
      <c r="B81" s="77"/>
      <c r="C81" s="77">
        <v>42</v>
      </c>
      <c r="D81" s="77"/>
      <c r="E81" s="78" t="s">
        <v>38</v>
      </c>
      <c r="F81" s="44">
        <f>F82+F83+F84+F85+F86+F87</f>
        <v>67971.78</v>
      </c>
      <c r="G81" s="44">
        <f>G82+G83+G84+G85+G86+G87</f>
        <v>73468.75</v>
      </c>
      <c r="H81" s="44">
        <f>H82+H83+H84+H85+H86+H87</f>
        <v>4649200</v>
      </c>
      <c r="I81" s="44">
        <f>I82+I83+I84+I85+I86+I87</f>
        <v>6351450</v>
      </c>
      <c r="J81" s="44">
        <f>J82+J83+J84+J85+J86+J87</f>
        <v>46200</v>
      </c>
      <c r="O81" s="111"/>
    </row>
    <row r="82" spans="2:15" x14ac:dyDescent="0.25">
      <c r="B82" s="16"/>
      <c r="C82" s="16"/>
      <c r="D82" s="16">
        <v>33</v>
      </c>
      <c r="E82" s="15" t="s">
        <v>31</v>
      </c>
      <c r="F82" s="42">
        <f>'POSEBNI DIO'!E393</f>
        <v>339.82</v>
      </c>
      <c r="G82" s="42">
        <f>'POSEBNI DIO'!F393</f>
        <v>3238.75</v>
      </c>
      <c r="H82" s="42">
        <f>'POSEBNI DIO'!G393</f>
        <v>1500</v>
      </c>
      <c r="I82" s="42">
        <f>'POSEBNI DIO'!H393</f>
        <v>1500</v>
      </c>
      <c r="J82" s="42">
        <f>'POSEBNI DIO'!I393</f>
        <v>1500</v>
      </c>
      <c r="O82" s="112" t="e">
        <f>#REF!+#REF!</f>
        <v>#REF!</v>
      </c>
    </row>
    <row r="83" spans="2:15" x14ac:dyDescent="0.25">
      <c r="B83" s="16"/>
      <c r="C83" s="16"/>
      <c r="D83" s="15">
        <v>37</v>
      </c>
      <c r="E83" s="15" t="s">
        <v>148</v>
      </c>
      <c r="F83" s="42">
        <f>'POSEBNI DIO'!E266+'POSEBNI DIO'!E413</f>
        <v>3364.63</v>
      </c>
      <c r="G83" s="42">
        <f>'POSEBNI DIO'!F266+'POSEBNI DIO'!F413</f>
        <v>0</v>
      </c>
      <c r="H83" s="42">
        <f>'POSEBNI DIO'!G266+'POSEBNI DIO'!G413</f>
        <v>2500</v>
      </c>
      <c r="I83" s="42">
        <f>'POSEBNI DIO'!H266+'POSEBNI DIO'!H413</f>
        <v>0</v>
      </c>
      <c r="J83" s="42">
        <f>'POSEBNI DIO'!I266+'POSEBNI DIO'!I413</f>
        <v>0</v>
      </c>
      <c r="L83" s="271">
        <f>H84+H73+H57+H50</f>
        <v>2832393</v>
      </c>
      <c r="O83" s="112" t="e">
        <f>#REF!</f>
        <v>#REF!</v>
      </c>
    </row>
    <row r="84" spans="2:15" x14ac:dyDescent="0.25">
      <c r="B84" s="16"/>
      <c r="C84" s="16"/>
      <c r="D84" s="15" t="s">
        <v>143</v>
      </c>
      <c r="E84" s="15" t="s">
        <v>124</v>
      </c>
      <c r="F84" s="42">
        <f>'POSEBNI DIO'!E426+'POSEBNI DIO'!E401</f>
        <v>35617.33</v>
      </c>
      <c r="G84" s="42">
        <f>'POSEBNI DIO'!F426+'POSEBNI DIO'!F401</f>
        <v>45230</v>
      </c>
      <c r="H84" s="42">
        <f>'POSEBNI DIO'!G426+'POSEBNI DIO'!G401</f>
        <v>42200</v>
      </c>
      <c r="I84" s="42">
        <f>'POSEBNI DIO'!H426+'POSEBNI DIO'!H401</f>
        <v>42200</v>
      </c>
      <c r="J84" s="42">
        <f>'POSEBNI DIO'!I426+'POSEBNI DIO'!I401</f>
        <v>42200</v>
      </c>
      <c r="O84" s="112" t="e">
        <f>#REF!+#REF!</f>
        <v>#REF!</v>
      </c>
    </row>
    <row r="85" spans="2:15" x14ac:dyDescent="0.25">
      <c r="B85" s="16"/>
      <c r="C85" s="16"/>
      <c r="D85" s="15" t="s">
        <v>150</v>
      </c>
      <c r="E85" s="15" t="s">
        <v>63</v>
      </c>
      <c r="F85" s="42"/>
      <c r="G85" s="42"/>
      <c r="H85" s="42"/>
      <c r="I85" s="42"/>
      <c r="J85" s="42"/>
      <c r="O85" s="112"/>
    </row>
    <row r="86" spans="2:15" x14ac:dyDescent="0.25">
      <c r="B86" s="16"/>
      <c r="C86" s="16"/>
      <c r="D86" s="15" t="s">
        <v>147</v>
      </c>
      <c r="E86" s="15" t="s">
        <v>63</v>
      </c>
      <c r="F86" s="42">
        <f>'POSEBNI DIO'!E380</f>
        <v>0</v>
      </c>
      <c r="G86" s="42">
        <f>'POSEBNI DIO'!F380</f>
        <v>1500</v>
      </c>
      <c r="H86" s="42">
        <f>'POSEBNI DIO'!G380</f>
        <v>1000</v>
      </c>
      <c r="I86" s="42">
        <f>'POSEBNI DIO'!H380</f>
        <v>1000</v>
      </c>
      <c r="J86" s="42">
        <f>'POSEBNI DIO'!I380</f>
        <v>1000</v>
      </c>
      <c r="O86" s="112" t="e">
        <f>#REF!</f>
        <v>#REF!</v>
      </c>
    </row>
    <row r="87" spans="2:15" x14ac:dyDescent="0.25">
      <c r="B87" s="16"/>
      <c r="C87" s="16"/>
      <c r="D87" s="15">
        <v>11</v>
      </c>
      <c r="E87" s="15" t="s">
        <v>18</v>
      </c>
      <c r="F87" s="42">
        <f>'POSEBNI DIO'!E179+'POSEBNI DIO'!E173+'POSEBNI DIO'!E17+'POSEBNI DIO'!E24</f>
        <v>28650</v>
      </c>
      <c r="G87" s="42">
        <f>'POSEBNI DIO'!F179+'POSEBNI DIO'!F173+'POSEBNI DIO'!F24</f>
        <v>23500</v>
      </c>
      <c r="H87" s="42">
        <f>'POSEBNI DIO'!G179+'POSEBNI DIO'!G173+'POSEBNI DIO'!G31+'POSEBNI DIO'!G22+'POSEBNI DIO'!G17</f>
        <v>4602000</v>
      </c>
      <c r="I87" s="42">
        <f>'POSEBNI DIO'!H179+'POSEBNI DIO'!H173+'POSEBNI DIO'!H31+'POSEBNI DIO'!H22+'POSEBNI DIO'!H17</f>
        <v>6306750</v>
      </c>
      <c r="J87" s="42">
        <f>'POSEBNI DIO'!I179+'POSEBNI DIO'!I173+'POSEBNI DIO'!I31+'POSEBNI DIO'!I22+'POSEBNI DIO'!I17</f>
        <v>1500</v>
      </c>
      <c r="O87" s="112" t="e">
        <f>#REF!</f>
        <v>#REF!</v>
      </c>
    </row>
    <row r="88" spans="2:15" ht="25.5" x14ac:dyDescent="0.25">
      <c r="B88" s="77"/>
      <c r="C88" s="77">
        <v>45</v>
      </c>
      <c r="D88" s="77"/>
      <c r="E88" s="78" t="s">
        <v>261</v>
      </c>
      <c r="F88" s="44">
        <f>F89</f>
        <v>4625</v>
      </c>
      <c r="G88" s="44">
        <f t="shared" ref="G88:J88" si="14">G89</f>
        <v>0</v>
      </c>
      <c r="H88" s="44">
        <f t="shared" si="14"/>
        <v>500</v>
      </c>
      <c r="I88" s="44">
        <f t="shared" si="14"/>
        <v>0</v>
      </c>
      <c r="J88" s="44">
        <f t="shared" si="14"/>
        <v>0</v>
      </c>
      <c r="O88" s="113"/>
    </row>
    <row r="89" spans="2:15" x14ac:dyDescent="0.25">
      <c r="B89" s="16"/>
      <c r="C89" s="16"/>
      <c r="D89" s="15">
        <v>11</v>
      </c>
      <c r="E89" s="15" t="s">
        <v>262</v>
      </c>
      <c r="F89" s="42">
        <f>'POSEBNI DIO'!E176</f>
        <v>4625</v>
      </c>
      <c r="G89" s="42">
        <f>'POSEBNI DIO'!F176</f>
        <v>0</v>
      </c>
      <c r="H89" s="42">
        <f>'POSEBNI DIO'!G176</f>
        <v>500</v>
      </c>
      <c r="I89" s="42">
        <f>'POSEBNI DIO'!H176</f>
        <v>0</v>
      </c>
      <c r="J89" s="42">
        <f>'POSEBNI DIO'!I176</f>
        <v>0</v>
      </c>
      <c r="O89" s="113"/>
    </row>
    <row r="90" spans="2:15" x14ac:dyDescent="0.25">
      <c r="B90" s="83"/>
      <c r="C90" s="83"/>
      <c r="D90" s="83"/>
      <c r="E90" s="84" t="s">
        <v>149</v>
      </c>
      <c r="F90" s="88">
        <f>F80+F45</f>
        <v>2606697.9099999997</v>
      </c>
      <c r="G90" s="88">
        <f>G80+G45</f>
        <v>3166394.8500000006</v>
      </c>
      <c r="H90" s="88">
        <f>H80+H45</f>
        <v>7811986.3300000001</v>
      </c>
      <c r="I90" s="88">
        <f t="shared" ref="I90:J90" si="15">I80+I45</f>
        <v>9507656.3300000001</v>
      </c>
      <c r="J90" s="88">
        <f t="shared" si="15"/>
        <v>3202406.33</v>
      </c>
    </row>
  </sheetData>
  <mergeCells count="5">
    <mergeCell ref="A7:G7"/>
    <mergeCell ref="A42:G42"/>
    <mergeCell ref="A3:G3"/>
    <mergeCell ref="A5:G5"/>
    <mergeCell ref="A1:J1"/>
  </mergeCells>
  <pageMargins left="0.25" right="0.25" top="0.75" bottom="0.75" header="0.3" footer="0.3"/>
  <pageSetup paperSize="9"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5"/>
  <sheetViews>
    <sheetView workbookViewId="0">
      <selection sqref="A1:J1"/>
    </sheetView>
  </sheetViews>
  <sheetFormatPr defaultRowHeight="15" x14ac:dyDescent="0.25"/>
  <cols>
    <col min="1" max="1" width="37.7109375" customWidth="1"/>
    <col min="2" max="2" width="17.28515625" customWidth="1"/>
    <col min="3" max="3" width="16.85546875" customWidth="1"/>
    <col min="4" max="4" width="17.85546875" customWidth="1"/>
    <col min="5" max="5" width="17.28515625" customWidth="1"/>
    <col min="6" max="6" width="17.85546875" customWidth="1"/>
  </cols>
  <sheetData>
    <row r="1" spans="1:11" ht="42" customHeight="1" x14ac:dyDescent="0.25">
      <c r="A1" s="328" t="s">
        <v>317</v>
      </c>
      <c r="B1" s="328"/>
      <c r="C1" s="328"/>
      <c r="D1" s="328"/>
      <c r="E1" s="328"/>
      <c r="F1" s="328"/>
      <c r="G1" s="328"/>
      <c r="H1" s="328"/>
      <c r="I1" s="328"/>
      <c r="J1" s="328"/>
      <c r="K1" s="93"/>
    </row>
    <row r="2" spans="1:11" ht="18" customHeight="1" x14ac:dyDescent="0.25">
      <c r="A2" s="5"/>
      <c r="B2" s="5"/>
      <c r="C2" s="5"/>
      <c r="D2" s="27"/>
      <c r="E2" s="27"/>
      <c r="F2" s="5"/>
    </row>
    <row r="3" spans="1:11" ht="15.75" x14ac:dyDescent="0.25">
      <c r="A3" s="326" t="s">
        <v>27</v>
      </c>
      <c r="B3" s="326"/>
      <c r="C3" s="349"/>
      <c r="D3" s="349"/>
      <c r="E3" s="349"/>
      <c r="F3" s="349"/>
    </row>
    <row r="4" spans="1:11" ht="18" x14ac:dyDescent="0.25">
      <c r="A4" s="5"/>
      <c r="B4" s="5"/>
      <c r="C4" s="6"/>
      <c r="D4" s="6"/>
      <c r="E4" s="6"/>
      <c r="F4" s="6"/>
    </row>
    <row r="5" spans="1:11" ht="18" customHeight="1" x14ac:dyDescent="0.25">
      <c r="A5" s="326" t="s">
        <v>13</v>
      </c>
      <c r="B5" s="327"/>
      <c r="C5" s="327"/>
      <c r="D5" s="327"/>
      <c r="E5" s="327"/>
      <c r="F5" s="327"/>
    </row>
    <row r="6" spans="1:11" ht="18" x14ac:dyDescent="0.25">
      <c r="A6" s="5"/>
      <c r="B6" s="5"/>
      <c r="C6" s="6"/>
      <c r="D6" s="6"/>
      <c r="E6" s="6"/>
      <c r="F6" s="6"/>
    </row>
    <row r="7" spans="1:11" ht="15.75" x14ac:dyDescent="0.25">
      <c r="A7" s="326" t="s">
        <v>24</v>
      </c>
      <c r="B7" s="348"/>
      <c r="C7" s="348"/>
      <c r="D7" s="348"/>
      <c r="E7" s="348"/>
      <c r="F7" s="348"/>
    </row>
    <row r="8" spans="1:11" ht="18" x14ac:dyDescent="0.25">
      <c r="A8" s="5"/>
      <c r="B8" s="5"/>
      <c r="C8" s="6"/>
      <c r="D8" s="6"/>
      <c r="E8" s="6"/>
      <c r="F8" s="6"/>
    </row>
    <row r="9" spans="1:11" ht="25.5" x14ac:dyDescent="0.25">
      <c r="A9" s="23" t="s">
        <v>25</v>
      </c>
      <c r="B9" s="23" t="s">
        <v>295</v>
      </c>
      <c r="C9" s="23" t="s">
        <v>265</v>
      </c>
      <c r="D9" s="23" t="s">
        <v>296</v>
      </c>
      <c r="E9" s="23" t="s">
        <v>297</v>
      </c>
      <c r="F9" s="23" t="s">
        <v>298</v>
      </c>
    </row>
    <row r="10" spans="1:11" ht="15.75" customHeight="1" x14ac:dyDescent="0.25">
      <c r="A10" s="13" t="s">
        <v>26</v>
      </c>
      <c r="B10" s="11"/>
      <c r="C10" s="11"/>
      <c r="D10" s="11"/>
      <c r="E10" s="11"/>
      <c r="F10" s="11"/>
    </row>
    <row r="11" spans="1:11" ht="15.75" customHeight="1" x14ac:dyDescent="0.25">
      <c r="A11" s="13" t="s">
        <v>152</v>
      </c>
      <c r="B11" s="91">
        <f>B13+B14</f>
        <v>2606697.9099999997</v>
      </c>
      <c r="C11" s="91">
        <f t="shared" ref="C11:E11" si="0">C12+C14</f>
        <v>3166394.85</v>
      </c>
      <c r="D11" s="91">
        <f t="shared" si="0"/>
        <v>7811986.3300000001</v>
      </c>
      <c r="E11" s="91">
        <f t="shared" si="0"/>
        <v>9507656.3300000001</v>
      </c>
      <c r="F11" s="91">
        <f>F13+F14</f>
        <v>3202406.33</v>
      </c>
    </row>
    <row r="12" spans="1:11" x14ac:dyDescent="0.25">
      <c r="A12" s="90" t="s">
        <v>153</v>
      </c>
      <c r="B12" s="42">
        <f>B13</f>
        <v>2478799.63</v>
      </c>
      <c r="C12" s="42">
        <f t="shared" ref="C12:E12" si="1">C13</f>
        <v>3055394.85</v>
      </c>
      <c r="D12" s="42">
        <f t="shared" si="1"/>
        <v>7662893.3300000001</v>
      </c>
      <c r="E12" s="42">
        <f t="shared" si="1"/>
        <v>9358563.3300000001</v>
      </c>
      <c r="F12" s="42">
        <f>F13</f>
        <v>3053313.33</v>
      </c>
    </row>
    <row r="13" spans="1:11" x14ac:dyDescent="0.25">
      <c r="A13" s="89" t="s">
        <v>154</v>
      </c>
      <c r="B13" s="42">
        <f>'POSEBNI DIO'!E446-'Rashodi prema funkcijskoj kl'!B14</f>
        <v>2478799.63</v>
      </c>
      <c r="C13" s="42">
        <f>'POSEBNI DIO'!F446-'Rashodi prema funkcijskoj kl'!C14</f>
        <v>3055394.85</v>
      </c>
      <c r="D13" s="42">
        <f>'POSEBNI DIO'!G446-'Rashodi prema funkcijskoj kl'!D14</f>
        <v>7662893.3300000001</v>
      </c>
      <c r="E13" s="42">
        <f>'POSEBNI DIO'!H446-'Rashodi prema funkcijskoj kl'!E14</f>
        <v>9358563.3300000001</v>
      </c>
      <c r="F13" s="42">
        <f>'POSEBNI DIO'!I446-'Rashodi prema funkcijskoj kl'!F14</f>
        <v>3053313.33</v>
      </c>
    </row>
    <row r="14" spans="1:11" x14ac:dyDescent="0.25">
      <c r="A14" s="16" t="s">
        <v>155</v>
      </c>
      <c r="B14" s="42">
        <f>'POSEBNI DIO'!E346</f>
        <v>127898.28</v>
      </c>
      <c r="C14" s="42">
        <f>'POSEBNI DIO'!F346</f>
        <v>111000</v>
      </c>
      <c r="D14" s="42">
        <f>'POSEBNI DIO'!G346</f>
        <v>149093</v>
      </c>
      <c r="E14" s="42">
        <f>'POSEBNI DIO'!H346</f>
        <v>149093</v>
      </c>
      <c r="F14" s="42">
        <f>'POSEBNI DIO'!I346</f>
        <v>149093</v>
      </c>
    </row>
    <row r="15" spans="1:11" x14ac:dyDescent="0.25">
      <c r="A15" s="18"/>
      <c r="B15" s="11"/>
      <c r="C15" s="11"/>
      <c r="D15" s="11"/>
      <c r="E15" s="11"/>
      <c r="F15" s="12"/>
    </row>
  </sheetData>
  <mergeCells count="4">
    <mergeCell ref="A3:F3"/>
    <mergeCell ref="A5:F5"/>
    <mergeCell ref="A7:F7"/>
    <mergeCell ref="A1:J1"/>
  </mergeCells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3B5BB-4D39-47A5-BC87-9E4615FC9CE2}">
  <sheetPr>
    <pageSetUpPr fitToPage="1"/>
  </sheetPr>
  <dimension ref="A2:I446"/>
  <sheetViews>
    <sheetView topLeftCell="A52" zoomScale="115" zoomScaleNormal="115" workbookViewId="0">
      <selection activeCell="B2" sqref="B2:G2"/>
    </sheetView>
  </sheetViews>
  <sheetFormatPr defaultRowHeight="15" x14ac:dyDescent="0.25"/>
  <cols>
    <col min="1" max="1" width="16.140625" style="158" customWidth="1"/>
    <col min="2" max="2" width="9.85546875" style="158" customWidth="1"/>
    <col min="3" max="3" width="4.28515625" style="158" customWidth="1"/>
    <col min="4" max="4" width="35.85546875" customWidth="1"/>
    <col min="5" max="5" width="16.42578125" customWidth="1"/>
    <col min="6" max="6" width="16.7109375" customWidth="1"/>
    <col min="7" max="7" width="14.5703125" customWidth="1"/>
    <col min="8" max="8" width="15.140625" customWidth="1"/>
    <col min="9" max="9" width="18.140625" customWidth="1"/>
  </cols>
  <sheetData>
    <row r="2" spans="1:9" ht="36.75" customHeight="1" x14ac:dyDescent="0.3">
      <c r="B2" s="369" t="s">
        <v>318</v>
      </c>
      <c r="C2" s="369"/>
      <c r="D2" s="369"/>
      <c r="E2" s="369"/>
      <c r="F2" s="369"/>
      <c r="G2" s="369"/>
    </row>
    <row r="4" spans="1:9" ht="25.5" x14ac:dyDescent="0.25">
      <c r="A4" s="214" t="s">
        <v>28</v>
      </c>
      <c r="B4" s="215"/>
      <c r="C4" s="216"/>
      <c r="D4" s="22" t="s">
        <v>29</v>
      </c>
      <c r="E4" s="22" t="s">
        <v>274</v>
      </c>
      <c r="F4" s="23" t="s">
        <v>266</v>
      </c>
      <c r="G4" s="22" t="s">
        <v>275</v>
      </c>
      <c r="H4" s="22" t="s">
        <v>276</v>
      </c>
      <c r="I4" s="22" t="s">
        <v>277</v>
      </c>
    </row>
    <row r="5" spans="1:9" ht="25.5" x14ac:dyDescent="0.25">
      <c r="A5" s="226" t="s">
        <v>40</v>
      </c>
      <c r="B5" s="227"/>
      <c r="C5" s="228"/>
      <c r="D5" s="61" t="s">
        <v>137</v>
      </c>
      <c r="E5" s="61"/>
      <c r="F5" s="61" t="s">
        <v>249</v>
      </c>
      <c r="G5" s="61"/>
      <c r="H5" s="61"/>
      <c r="I5" s="61"/>
    </row>
    <row r="6" spans="1:9" ht="25.5" x14ac:dyDescent="0.25">
      <c r="A6" s="217" t="s">
        <v>138</v>
      </c>
      <c r="B6" s="218"/>
      <c r="C6" s="219"/>
      <c r="D6" s="149" t="s">
        <v>139</v>
      </c>
      <c r="E6" s="143">
        <f>E10</f>
        <v>2683.55</v>
      </c>
      <c r="F6" s="133"/>
      <c r="G6" s="143"/>
      <c r="H6" s="149"/>
      <c r="I6" s="149"/>
    </row>
    <row r="7" spans="1:9" x14ac:dyDescent="0.25">
      <c r="A7" s="229" t="s">
        <v>55</v>
      </c>
      <c r="B7" s="230"/>
      <c r="C7" s="231"/>
      <c r="D7" s="150" t="s">
        <v>140</v>
      </c>
      <c r="E7" s="144"/>
      <c r="F7" s="134"/>
      <c r="G7" s="144"/>
      <c r="H7" s="150"/>
      <c r="I7" s="150"/>
    </row>
    <row r="8" spans="1:9" ht="25.5" x14ac:dyDescent="0.25">
      <c r="A8" s="159">
        <v>37</v>
      </c>
      <c r="B8" s="160"/>
      <c r="C8" s="161"/>
      <c r="D8" s="62" t="s">
        <v>141</v>
      </c>
      <c r="E8" s="62"/>
      <c r="F8" s="135"/>
      <c r="G8" s="62"/>
      <c r="H8" s="62"/>
      <c r="I8" s="62"/>
    </row>
    <row r="9" spans="1:9" ht="25.5" x14ac:dyDescent="0.25">
      <c r="A9" s="159">
        <v>372</v>
      </c>
      <c r="B9" s="160"/>
      <c r="C9" s="161"/>
      <c r="D9" s="62" t="s">
        <v>141</v>
      </c>
      <c r="E9" s="62"/>
      <c r="F9" s="135"/>
      <c r="G9" s="62"/>
      <c r="H9" s="62"/>
      <c r="I9" s="62"/>
    </row>
    <row r="10" spans="1:9" x14ac:dyDescent="0.25">
      <c r="A10" s="126">
        <v>3722</v>
      </c>
      <c r="B10" s="162"/>
      <c r="C10" s="163"/>
      <c r="D10" s="152" t="s">
        <v>111</v>
      </c>
      <c r="E10" s="148">
        <v>2683.55</v>
      </c>
      <c r="F10" s="136"/>
      <c r="G10" s="148"/>
      <c r="H10" s="152"/>
      <c r="I10" s="152"/>
    </row>
    <row r="11" spans="1:9" x14ac:dyDescent="0.25">
      <c r="A11" s="217" t="s">
        <v>156</v>
      </c>
      <c r="B11" s="218"/>
      <c r="C11" s="219"/>
      <c r="D11" s="149" t="s">
        <v>157</v>
      </c>
      <c r="E11" s="143">
        <f>E13</f>
        <v>24114</v>
      </c>
      <c r="F11" s="137"/>
      <c r="G11" s="143"/>
      <c r="H11" s="149"/>
      <c r="I11" s="149"/>
    </row>
    <row r="12" spans="1:9" x14ac:dyDescent="0.25">
      <c r="A12" s="164">
        <v>32</v>
      </c>
      <c r="B12" s="160"/>
      <c r="C12" s="161"/>
      <c r="D12" s="153" t="s">
        <v>158</v>
      </c>
      <c r="E12" s="147">
        <f>E13</f>
        <v>24114</v>
      </c>
      <c r="F12" s="138"/>
      <c r="G12" s="147"/>
      <c r="H12" s="153"/>
      <c r="I12" s="153"/>
    </row>
    <row r="13" spans="1:9" x14ac:dyDescent="0.25">
      <c r="A13" s="126">
        <v>3223</v>
      </c>
      <c r="B13" s="162"/>
      <c r="C13" s="163"/>
      <c r="D13" s="152" t="s">
        <v>97</v>
      </c>
      <c r="E13" s="148">
        <v>24114</v>
      </c>
      <c r="F13" s="136"/>
      <c r="G13" s="148"/>
      <c r="H13" s="152"/>
      <c r="I13" s="152"/>
    </row>
    <row r="14" spans="1:9" x14ac:dyDescent="0.25">
      <c r="A14" s="226" t="s">
        <v>40</v>
      </c>
      <c r="B14" s="162"/>
      <c r="C14" s="163"/>
      <c r="D14" s="154" t="s">
        <v>285</v>
      </c>
      <c r="E14" s="152"/>
      <c r="F14" s="136"/>
      <c r="G14" s="152"/>
      <c r="H14" s="152"/>
      <c r="I14" s="152"/>
    </row>
    <row r="15" spans="1:9" ht="25.5" x14ac:dyDescent="0.25">
      <c r="A15" s="350" t="s">
        <v>286</v>
      </c>
      <c r="B15" s="351"/>
      <c r="C15" s="352"/>
      <c r="D15" s="149" t="s">
        <v>287</v>
      </c>
      <c r="E15" s="149">
        <f>E18</f>
        <v>6250</v>
      </c>
      <c r="F15" s="133"/>
      <c r="G15" s="258">
        <f>G18+G19+G21</f>
        <v>1500000</v>
      </c>
      <c r="H15" s="258">
        <f>H18+H19+H21</f>
        <v>4740000</v>
      </c>
      <c r="I15" s="149"/>
    </row>
    <row r="16" spans="1:9" x14ac:dyDescent="0.25">
      <c r="A16" s="353" t="s">
        <v>55</v>
      </c>
      <c r="B16" s="354"/>
      <c r="C16" s="355"/>
      <c r="D16" s="154"/>
      <c r="E16" s="154"/>
      <c r="F16" s="134"/>
      <c r="G16" s="154"/>
      <c r="H16" s="154"/>
      <c r="I16" s="154"/>
    </row>
    <row r="17" spans="1:9" x14ac:dyDescent="0.25">
      <c r="A17" s="356">
        <v>42</v>
      </c>
      <c r="B17" s="357"/>
      <c r="C17" s="358"/>
      <c r="D17" s="39"/>
      <c r="E17" s="39">
        <f>E18</f>
        <v>6250</v>
      </c>
      <c r="F17" s="135"/>
      <c r="G17" s="309">
        <f>G18+G19+G21</f>
        <v>1500000</v>
      </c>
      <c r="H17" s="309">
        <f>H18+H19+H21</f>
        <v>4740000</v>
      </c>
      <c r="I17" s="39"/>
    </row>
    <row r="18" spans="1:9" x14ac:dyDescent="0.25">
      <c r="A18" s="362">
        <v>4212</v>
      </c>
      <c r="B18" s="363"/>
      <c r="C18" s="364"/>
      <c r="D18" s="152" t="s">
        <v>288</v>
      </c>
      <c r="E18" s="152">
        <v>6250</v>
      </c>
      <c r="F18" s="134"/>
      <c r="G18" s="308">
        <v>20000</v>
      </c>
      <c r="H18" s="154"/>
      <c r="I18" s="154"/>
    </row>
    <row r="19" spans="1:9" x14ac:dyDescent="0.25">
      <c r="A19" s="313">
        <v>4212</v>
      </c>
      <c r="B19" s="314"/>
      <c r="C19" s="315"/>
      <c r="D19" s="316" t="s">
        <v>288</v>
      </c>
      <c r="E19" s="263"/>
      <c r="F19" s="134"/>
      <c r="G19" s="308">
        <v>280000</v>
      </c>
      <c r="H19" s="308">
        <v>1040000</v>
      </c>
      <c r="I19" s="154">
        <v>0</v>
      </c>
    </row>
    <row r="20" spans="1:9" x14ac:dyDescent="0.25">
      <c r="A20" s="365" t="s">
        <v>64</v>
      </c>
      <c r="B20" s="366"/>
      <c r="C20" s="317"/>
      <c r="D20" s="150" t="s">
        <v>124</v>
      </c>
      <c r="E20" s="263"/>
      <c r="F20" s="134"/>
      <c r="G20" s="308"/>
      <c r="H20" s="154"/>
      <c r="I20" s="154"/>
    </row>
    <row r="21" spans="1:9" x14ac:dyDescent="0.25">
      <c r="A21" s="313">
        <v>4212</v>
      </c>
      <c r="B21" s="314"/>
      <c r="C21" s="315"/>
      <c r="D21" s="316" t="s">
        <v>288</v>
      </c>
      <c r="E21" s="316"/>
      <c r="F21" s="318"/>
      <c r="G21" s="308">
        <v>1200000</v>
      </c>
      <c r="H21" s="308">
        <v>3700000</v>
      </c>
      <c r="I21" s="307">
        <v>0</v>
      </c>
    </row>
    <row r="22" spans="1:9" ht="25.5" x14ac:dyDescent="0.25">
      <c r="A22" s="350" t="s">
        <v>290</v>
      </c>
      <c r="B22" s="351"/>
      <c r="C22" s="352"/>
      <c r="D22" s="149" t="s">
        <v>289</v>
      </c>
      <c r="E22" s="149">
        <f>E25</f>
        <v>21500</v>
      </c>
      <c r="F22" s="133">
        <f>F25</f>
        <v>22000</v>
      </c>
      <c r="G22" s="258">
        <f>G25+G26+G28</f>
        <v>2500000</v>
      </c>
      <c r="H22" s="258">
        <f>H25+H26+H28</f>
        <v>860000</v>
      </c>
      <c r="I22" s="149"/>
    </row>
    <row r="23" spans="1:9" x14ac:dyDescent="0.25">
      <c r="A23" s="353" t="s">
        <v>55</v>
      </c>
      <c r="B23" s="354"/>
      <c r="C23" s="355"/>
      <c r="D23" s="154"/>
      <c r="E23" s="154"/>
      <c r="F23" s="134"/>
      <c r="G23" s="154"/>
      <c r="H23" s="154"/>
      <c r="I23" s="154"/>
    </row>
    <row r="24" spans="1:9" x14ac:dyDescent="0.25">
      <c r="A24" s="356">
        <v>42</v>
      </c>
      <c r="B24" s="357"/>
      <c r="C24" s="358"/>
      <c r="D24" s="39"/>
      <c r="E24" s="39">
        <f>E25</f>
        <v>21500</v>
      </c>
      <c r="F24" s="135">
        <f>F25</f>
        <v>22000</v>
      </c>
      <c r="G24" s="309">
        <f>G25+G26+G28</f>
        <v>2500000</v>
      </c>
      <c r="H24" s="309">
        <f>H25+H26+H28</f>
        <v>860000</v>
      </c>
      <c r="I24" s="39"/>
    </row>
    <row r="25" spans="1:9" x14ac:dyDescent="0.25">
      <c r="A25" s="362">
        <v>4212</v>
      </c>
      <c r="B25" s="363"/>
      <c r="C25" s="364"/>
      <c r="D25" s="152" t="s">
        <v>288</v>
      </c>
      <c r="E25" s="152">
        <v>21500</v>
      </c>
      <c r="F25" s="134">
        <v>22000</v>
      </c>
      <c r="G25" s="308">
        <v>20000</v>
      </c>
      <c r="H25" s="154"/>
      <c r="I25" s="154"/>
    </row>
    <row r="26" spans="1:9" x14ac:dyDescent="0.25">
      <c r="A26" s="313">
        <v>4212</v>
      </c>
      <c r="B26" s="314"/>
      <c r="C26" s="315"/>
      <c r="D26" s="316" t="s">
        <v>288</v>
      </c>
      <c r="E26" s="316"/>
      <c r="F26" s="318"/>
      <c r="G26" s="308">
        <v>480000</v>
      </c>
      <c r="H26" s="308">
        <v>467155</v>
      </c>
      <c r="I26" s="154"/>
    </row>
    <row r="27" spans="1:9" x14ac:dyDescent="0.25">
      <c r="A27" s="367" t="s">
        <v>64</v>
      </c>
      <c r="B27" s="368"/>
      <c r="C27" s="319"/>
      <c r="D27" s="320" t="s">
        <v>124</v>
      </c>
      <c r="E27" s="263"/>
      <c r="F27" s="134"/>
      <c r="G27" s="308"/>
      <c r="H27" s="154"/>
      <c r="I27" s="154"/>
    </row>
    <row r="28" spans="1:9" x14ac:dyDescent="0.25">
      <c r="A28" s="313">
        <v>4212</v>
      </c>
      <c r="B28" s="314"/>
      <c r="C28" s="315"/>
      <c r="D28" s="316" t="s">
        <v>288</v>
      </c>
      <c r="E28" s="316"/>
      <c r="F28" s="318"/>
      <c r="G28" s="308">
        <v>2000000</v>
      </c>
      <c r="H28" s="308">
        <v>392845</v>
      </c>
      <c r="I28" s="307">
        <v>0</v>
      </c>
    </row>
    <row r="29" spans="1:9" ht="25.5" x14ac:dyDescent="0.25">
      <c r="A29" s="350" t="s">
        <v>312</v>
      </c>
      <c r="B29" s="351"/>
      <c r="C29" s="352"/>
      <c r="D29" s="304" t="s">
        <v>313</v>
      </c>
      <c r="E29" s="304"/>
      <c r="F29" s="133"/>
      <c r="G29" s="258">
        <f>G32+G33+G35</f>
        <v>600000</v>
      </c>
      <c r="H29" s="258">
        <f>H32+H33+H35</f>
        <v>705250</v>
      </c>
      <c r="I29" s="304"/>
    </row>
    <row r="30" spans="1:9" x14ac:dyDescent="0.25">
      <c r="A30" s="353" t="s">
        <v>55</v>
      </c>
      <c r="B30" s="354"/>
      <c r="C30" s="355"/>
      <c r="D30" s="263"/>
      <c r="E30" s="263"/>
      <c r="F30" s="134"/>
      <c r="G30" s="308"/>
      <c r="H30" s="154"/>
      <c r="I30" s="154"/>
    </row>
    <row r="31" spans="1:9" x14ac:dyDescent="0.25">
      <c r="A31" s="356">
        <v>42</v>
      </c>
      <c r="B31" s="357"/>
      <c r="C31" s="358"/>
      <c r="D31" s="39"/>
      <c r="E31" s="39"/>
      <c r="F31" s="135"/>
      <c r="G31" s="309">
        <f>G32+G33+G35</f>
        <v>600000</v>
      </c>
      <c r="H31" s="309">
        <f>H32+H33+H35</f>
        <v>705250</v>
      </c>
      <c r="I31" s="39"/>
    </row>
    <row r="32" spans="1:9" ht="15" customHeight="1" x14ac:dyDescent="0.25">
      <c r="A32" s="362">
        <v>4212</v>
      </c>
      <c r="B32" s="363"/>
      <c r="C32" s="364"/>
      <c r="D32" s="263" t="s">
        <v>288</v>
      </c>
      <c r="E32" s="263"/>
      <c r="F32" s="134"/>
      <c r="G32" s="308">
        <v>20000</v>
      </c>
      <c r="H32" s="154"/>
      <c r="I32" s="154"/>
    </row>
    <row r="33" spans="1:9" ht="15" customHeight="1" x14ac:dyDescent="0.25">
      <c r="A33" s="313">
        <v>4212</v>
      </c>
      <c r="B33" s="314"/>
      <c r="C33" s="315"/>
      <c r="D33" s="316" t="s">
        <v>288</v>
      </c>
      <c r="E33" s="316"/>
      <c r="F33" s="318"/>
      <c r="G33" s="308">
        <v>130000</v>
      </c>
      <c r="H33" s="308">
        <v>235250</v>
      </c>
      <c r="I33" s="154"/>
    </row>
    <row r="34" spans="1:9" ht="15" customHeight="1" x14ac:dyDescent="0.25">
      <c r="A34" s="367" t="s">
        <v>64</v>
      </c>
      <c r="B34" s="368"/>
      <c r="C34" s="319"/>
      <c r="D34" s="320" t="s">
        <v>124</v>
      </c>
      <c r="E34" s="263"/>
      <c r="F34" s="134"/>
      <c r="G34" s="308"/>
      <c r="H34" s="154"/>
      <c r="I34" s="154"/>
    </row>
    <row r="35" spans="1:9" ht="15" customHeight="1" x14ac:dyDescent="0.25">
      <c r="A35" s="313">
        <v>4212</v>
      </c>
      <c r="B35" s="314"/>
      <c r="C35" s="315"/>
      <c r="D35" s="316" t="s">
        <v>288</v>
      </c>
      <c r="E35" s="316"/>
      <c r="F35" s="318"/>
      <c r="G35" s="308">
        <v>450000</v>
      </c>
      <c r="H35" s="308">
        <v>470000</v>
      </c>
      <c r="I35" s="154"/>
    </row>
    <row r="36" spans="1:9" ht="25.5" x14ac:dyDescent="0.25">
      <c r="A36" s="226" t="s">
        <v>40</v>
      </c>
      <c r="B36" s="227"/>
      <c r="C36" s="228"/>
      <c r="D36" s="154" t="s">
        <v>41</v>
      </c>
      <c r="E36" s="256">
        <f t="shared" ref="E36:F36" si="0">E37+E69</f>
        <v>124122.00000000003</v>
      </c>
      <c r="F36" s="256">
        <f t="shared" si="0"/>
        <v>123477</v>
      </c>
      <c r="G36" s="256">
        <f>G37+G69</f>
        <v>123477</v>
      </c>
      <c r="H36" s="256">
        <f>H37+H69</f>
        <v>123477</v>
      </c>
      <c r="I36" s="256">
        <f>I37+I69</f>
        <v>123477</v>
      </c>
    </row>
    <row r="37" spans="1:9" x14ac:dyDescent="0.25">
      <c r="A37" s="217" t="s">
        <v>42</v>
      </c>
      <c r="B37" s="218"/>
      <c r="C37" s="219"/>
      <c r="D37" s="149" t="s">
        <v>19</v>
      </c>
      <c r="E37" s="143">
        <f>E42+E43+E44+E46+E47+E48+E49+E51+E52+E53+E54+E55+E56+E58+E60+E65+E68</f>
        <v>110090.00000000003</v>
      </c>
      <c r="F37" s="139">
        <v>108386</v>
      </c>
      <c r="G37" s="255">
        <f>G40+G63+G66</f>
        <v>108386</v>
      </c>
      <c r="H37" s="255">
        <f>H40+H63+H66</f>
        <v>108386</v>
      </c>
      <c r="I37" s="255">
        <f>I40+I63+I66</f>
        <v>108386</v>
      </c>
    </row>
    <row r="38" spans="1:9" x14ac:dyDescent="0.25">
      <c r="A38" s="220" t="s">
        <v>44</v>
      </c>
      <c r="B38" s="221"/>
      <c r="C38" s="222"/>
      <c r="D38" s="151" t="s">
        <v>43</v>
      </c>
      <c r="E38" s="146"/>
      <c r="F38" s="139">
        <v>0</v>
      </c>
      <c r="G38" s="146"/>
      <c r="H38" s="151"/>
      <c r="I38" s="151"/>
    </row>
    <row r="39" spans="1:9" x14ac:dyDescent="0.25">
      <c r="A39" s="238">
        <v>3</v>
      </c>
      <c r="B39" s="239"/>
      <c r="C39" s="240"/>
      <c r="D39" s="152" t="s">
        <v>21</v>
      </c>
      <c r="E39" s="148"/>
      <c r="F39" s="254">
        <v>0</v>
      </c>
      <c r="G39" s="148"/>
      <c r="H39" s="152"/>
      <c r="I39" s="152"/>
    </row>
    <row r="40" spans="1:9" x14ac:dyDescent="0.25">
      <c r="A40" s="223">
        <v>32</v>
      </c>
      <c r="B40" s="224"/>
      <c r="C40" s="225"/>
      <c r="D40" s="153" t="s">
        <v>30</v>
      </c>
      <c r="E40" s="268">
        <f t="shared" ref="E40:F40" si="1">E42+E43+E44+E46+E47+E48+E49+E51+E52+E53+E54+E55+E56+E58+E60+E59+E61+E62</f>
        <v>106640.00000000003</v>
      </c>
      <c r="F40" s="268">
        <f t="shared" si="1"/>
        <v>105236</v>
      </c>
      <c r="G40" s="156">
        <f>G42+G43+G44+G46+G47+G48+G49+G51+G52+G53+G54+G55+G56+G58+G60+G59+G61+G62</f>
        <v>105536</v>
      </c>
      <c r="H40" s="153">
        <f>H42+H43+H44+H46+H47+H48+H49+H51+H52+H53+H54+H55+H56+H58+H60+H59+H61+H62</f>
        <v>105836</v>
      </c>
      <c r="I40" s="261">
        <f>I42+I43+I44+I46+I47+I48+I49+I51+I52+I53+I54+I55+I56+I58+I60+I59+I61+I62</f>
        <v>105836</v>
      </c>
    </row>
    <row r="41" spans="1:9" x14ac:dyDescent="0.25">
      <c r="A41" s="165">
        <v>321</v>
      </c>
      <c r="B41" s="166"/>
      <c r="C41" s="167"/>
      <c r="D41" s="101" t="s">
        <v>159</v>
      </c>
      <c r="E41" s="101"/>
      <c r="F41" s="141">
        <v>3500</v>
      </c>
      <c r="G41" s="101"/>
      <c r="H41" s="101"/>
      <c r="I41" s="101"/>
    </row>
    <row r="42" spans="1:9" x14ac:dyDescent="0.25">
      <c r="A42" s="168">
        <v>3211</v>
      </c>
      <c r="B42" s="169"/>
      <c r="C42" s="170"/>
      <c r="D42" s="152" t="s">
        <v>94</v>
      </c>
      <c r="E42" s="148">
        <v>2121.29</v>
      </c>
      <c r="F42" s="254">
        <v>2800</v>
      </c>
      <c r="G42" s="142">
        <v>2800</v>
      </c>
      <c r="H42" s="142">
        <v>2800</v>
      </c>
      <c r="I42" s="142">
        <v>2800</v>
      </c>
    </row>
    <row r="43" spans="1:9" x14ac:dyDescent="0.25">
      <c r="A43" s="168">
        <v>3213</v>
      </c>
      <c r="B43" s="169"/>
      <c r="C43" s="170"/>
      <c r="D43" s="152" t="s">
        <v>95</v>
      </c>
      <c r="E43" s="148">
        <v>431</v>
      </c>
      <c r="F43" s="254">
        <v>500</v>
      </c>
      <c r="G43" s="142">
        <v>500</v>
      </c>
      <c r="H43" s="142">
        <v>500</v>
      </c>
      <c r="I43" s="142">
        <v>500</v>
      </c>
    </row>
    <row r="44" spans="1:9" x14ac:dyDescent="0.25">
      <c r="A44" s="168">
        <v>3214</v>
      </c>
      <c r="B44" s="169"/>
      <c r="C44" s="170"/>
      <c r="D44" s="152" t="s">
        <v>96</v>
      </c>
      <c r="E44" s="148">
        <v>169</v>
      </c>
      <c r="F44" s="254">
        <v>200</v>
      </c>
      <c r="G44" s="142">
        <v>300</v>
      </c>
      <c r="H44" s="142">
        <v>300</v>
      </c>
      <c r="I44" s="142">
        <v>300</v>
      </c>
    </row>
    <row r="45" spans="1:9" x14ac:dyDescent="0.25">
      <c r="A45" s="165">
        <v>322</v>
      </c>
      <c r="B45" s="166"/>
      <c r="C45" s="167"/>
      <c r="D45" s="100" t="s">
        <v>160</v>
      </c>
      <c r="E45" s="100"/>
      <c r="F45" s="141">
        <v>76291</v>
      </c>
      <c r="G45" s="100"/>
      <c r="H45" s="100"/>
      <c r="I45" s="100"/>
    </row>
    <row r="46" spans="1:9" x14ac:dyDescent="0.25">
      <c r="A46" s="168">
        <v>3221</v>
      </c>
      <c r="B46" s="169"/>
      <c r="C46" s="170"/>
      <c r="D46" s="152" t="s">
        <v>73</v>
      </c>
      <c r="E46" s="148">
        <v>18847.490000000002</v>
      </c>
      <c r="F46" s="254">
        <v>22725</v>
      </c>
      <c r="G46" s="142">
        <v>22925</v>
      </c>
      <c r="H46" s="142">
        <v>23025</v>
      </c>
      <c r="I46" s="142">
        <v>23025</v>
      </c>
    </row>
    <row r="47" spans="1:9" x14ac:dyDescent="0.25">
      <c r="A47" s="168">
        <v>3223</v>
      </c>
      <c r="B47" s="169"/>
      <c r="C47" s="170"/>
      <c r="D47" s="152" t="s">
        <v>97</v>
      </c>
      <c r="E47" s="148">
        <v>58444.43</v>
      </c>
      <c r="F47" s="254">
        <v>50220</v>
      </c>
      <c r="G47" s="142">
        <v>50220</v>
      </c>
      <c r="H47" s="142">
        <v>50220</v>
      </c>
      <c r="I47" s="142">
        <v>50220</v>
      </c>
    </row>
    <row r="48" spans="1:9" x14ac:dyDescent="0.25">
      <c r="A48" s="168">
        <v>3225</v>
      </c>
      <c r="B48" s="169"/>
      <c r="C48" s="170"/>
      <c r="D48" s="152" t="s">
        <v>75</v>
      </c>
      <c r="E48" s="148">
        <v>2271.3200000000002</v>
      </c>
      <c r="F48" s="254">
        <v>1800</v>
      </c>
      <c r="G48" s="142">
        <v>1800</v>
      </c>
      <c r="H48" s="142">
        <v>1800</v>
      </c>
      <c r="I48" s="142">
        <v>1800</v>
      </c>
    </row>
    <row r="49" spans="1:9" x14ac:dyDescent="0.25">
      <c r="A49" s="168">
        <v>3227</v>
      </c>
      <c r="B49" s="169"/>
      <c r="C49" s="170"/>
      <c r="D49" s="152" t="s">
        <v>98</v>
      </c>
      <c r="E49" s="148">
        <v>588.35</v>
      </c>
      <c r="F49" s="254">
        <v>1546</v>
      </c>
      <c r="G49" s="142">
        <v>1546</v>
      </c>
      <c r="H49" s="142">
        <v>1546</v>
      </c>
      <c r="I49" s="142">
        <v>1546</v>
      </c>
    </row>
    <row r="50" spans="1:9" x14ac:dyDescent="0.25">
      <c r="A50" s="165">
        <v>323</v>
      </c>
      <c r="B50" s="166"/>
      <c r="C50" s="167"/>
      <c r="D50" s="100" t="s">
        <v>161</v>
      </c>
      <c r="E50" s="100"/>
      <c r="F50" s="141">
        <v>23500</v>
      </c>
      <c r="G50" s="280"/>
      <c r="H50" s="280"/>
      <c r="I50" s="280"/>
    </row>
    <row r="51" spans="1:9" x14ac:dyDescent="0.25">
      <c r="A51" s="168">
        <v>3231</v>
      </c>
      <c r="B51" s="169"/>
      <c r="C51" s="170"/>
      <c r="D51" s="152" t="s">
        <v>99</v>
      </c>
      <c r="E51" s="148">
        <v>2334.2800000000002</v>
      </c>
      <c r="F51" s="254">
        <v>2300</v>
      </c>
      <c r="G51" s="142">
        <v>2300</v>
      </c>
      <c r="H51" s="142">
        <v>2400</v>
      </c>
      <c r="I51" s="142">
        <v>2400</v>
      </c>
    </row>
    <row r="52" spans="1:9" x14ac:dyDescent="0.25">
      <c r="A52" s="168">
        <v>3233</v>
      </c>
      <c r="B52" s="169"/>
      <c r="C52" s="170"/>
      <c r="D52" s="152" t="s">
        <v>100</v>
      </c>
      <c r="E52" s="148">
        <v>978.85</v>
      </c>
      <c r="F52" s="254">
        <v>300</v>
      </c>
      <c r="G52" s="142">
        <v>300</v>
      </c>
      <c r="H52" s="142">
        <v>300</v>
      </c>
      <c r="I52" s="142">
        <v>300</v>
      </c>
    </row>
    <row r="53" spans="1:9" x14ac:dyDescent="0.25">
      <c r="A53" s="168">
        <v>3234</v>
      </c>
      <c r="B53" s="169"/>
      <c r="C53" s="170"/>
      <c r="D53" s="152" t="s">
        <v>101</v>
      </c>
      <c r="E53" s="148">
        <v>10128.1</v>
      </c>
      <c r="F53" s="254">
        <v>11300</v>
      </c>
      <c r="G53" s="142">
        <v>11300</v>
      </c>
      <c r="H53" s="142">
        <v>11300</v>
      </c>
      <c r="I53" s="142">
        <v>11300</v>
      </c>
    </row>
    <row r="54" spans="1:9" x14ac:dyDescent="0.25">
      <c r="A54" s="168">
        <v>3236</v>
      </c>
      <c r="B54" s="169"/>
      <c r="C54" s="170"/>
      <c r="D54" s="152" t="s">
        <v>102</v>
      </c>
      <c r="E54" s="148">
        <v>4768.8</v>
      </c>
      <c r="F54" s="254">
        <v>4700</v>
      </c>
      <c r="G54" s="142">
        <v>4700</v>
      </c>
      <c r="H54" s="142">
        <v>4800</v>
      </c>
      <c r="I54" s="142">
        <v>4800</v>
      </c>
    </row>
    <row r="55" spans="1:9" x14ac:dyDescent="0.25">
      <c r="A55" s="168">
        <v>3238</v>
      </c>
      <c r="B55" s="169"/>
      <c r="C55" s="170"/>
      <c r="D55" s="152" t="s">
        <v>103</v>
      </c>
      <c r="E55" s="148">
        <v>3895.73</v>
      </c>
      <c r="F55" s="254">
        <v>4500</v>
      </c>
      <c r="G55" s="142">
        <v>4500</v>
      </c>
      <c r="H55" s="142">
        <v>4500</v>
      </c>
      <c r="I55" s="142">
        <v>4500</v>
      </c>
    </row>
    <row r="56" spans="1:9" x14ac:dyDescent="0.25">
      <c r="A56" s="168">
        <v>3239</v>
      </c>
      <c r="B56" s="169"/>
      <c r="C56" s="170"/>
      <c r="D56" s="152" t="s">
        <v>104</v>
      </c>
      <c r="E56" s="148">
        <v>300</v>
      </c>
      <c r="F56" s="254">
        <v>400</v>
      </c>
      <c r="G56" s="142">
        <v>400</v>
      </c>
      <c r="H56" s="142">
        <v>400</v>
      </c>
      <c r="I56" s="142">
        <v>400</v>
      </c>
    </row>
    <row r="57" spans="1:9" x14ac:dyDescent="0.25">
      <c r="A57" s="165">
        <v>329</v>
      </c>
      <c r="B57" s="166"/>
      <c r="C57" s="167"/>
      <c r="D57" s="100" t="s">
        <v>104</v>
      </c>
      <c r="E57" s="100"/>
      <c r="F57" s="141">
        <v>1945</v>
      </c>
      <c r="G57" s="280">
        <f>G58+G59+G60+G61+G62</f>
        <v>1945</v>
      </c>
      <c r="H57" s="280">
        <f t="shared" ref="H57:I57" si="2">H58+H59+H60+H61+H62</f>
        <v>1945</v>
      </c>
      <c r="I57" s="280">
        <f t="shared" si="2"/>
        <v>1945</v>
      </c>
    </row>
    <row r="58" spans="1:9" x14ac:dyDescent="0.25">
      <c r="A58" s="168">
        <v>3292</v>
      </c>
      <c r="B58" s="169"/>
      <c r="C58" s="170"/>
      <c r="D58" s="152" t="s">
        <v>105</v>
      </c>
      <c r="E58" s="148">
        <v>1198.27</v>
      </c>
      <c r="F58" s="254">
        <v>1300</v>
      </c>
      <c r="G58" s="142">
        <v>1300</v>
      </c>
      <c r="H58" s="142">
        <v>1300</v>
      </c>
      <c r="I58" s="142">
        <v>1300</v>
      </c>
    </row>
    <row r="59" spans="1:9" x14ac:dyDescent="0.25">
      <c r="A59" s="168">
        <v>3293</v>
      </c>
      <c r="B59" s="169"/>
      <c r="C59" s="170"/>
      <c r="D59" s="152" t="s">
        <v>106</v>
      </c>
      <c r="E59" s="148"/>
      <c r="F59" s="254">
        <v>0</v>
      </c>
      <c r="G59" s="142">
        <v>0</v>
      </c>
      <c r="H59" s="142">
        <v>0</v>
      </c>
      <c r="I59" s="142">
        <v>0</v>
      </c>
    </row>
    <row r="60" spans="1:9" x14ac:dyDescent="0.25">
      <c r="A60" s="168">
        <v>3294</v>
      </c>
      <c r="B60" s="169"/>
      <c r="C60" s="170"/>
      <c r="D60" s="152" t="s">
        <v>107</v>
      </c>
      <c r="E60" s="148">
        <v>163.09</v>
      </c>
      <c r="F60" s="254">
        <v>195</v>
      </c>
      <c r="G60" s="142">
        <v>195</v>
      </c>
      <c r="H60" s="142">
        <v>195</v>
      </c>
      <c r="I60" s="142">
        <v>195</v>
      </c>
    </row>
    <row r="61" spans="1:9" x14ac:dyDescent="0.25">
      <c r="A61" s="168">
        <v>3295</v>
      </c>
      <c r="B61" s="169"/>
      <c r="C61" s="170"/>
      <c r="D61" s="152" t="s">
        <v>108</v>
      </c>
      <c r="E61" s="148"/>
      <c r="F61" s="254">
        <v>100</v>
      </c>
      <c r="G61" s="142">
        <v>100</v>
      </c>
      <c r="H61" s="142">
        <v>100</v>
      </c>
      <c r="I61" s="142">
        <v>100</v>
      </c>
    </row>
    <row r="62" spans="1:9" x14ac:dyDescent="0.25">
      <c r="A62" s="168">
        <v>3299</v>
      </c>
      <c r="B62" s="169"/>
      <c r="C62" s="170"/>
      <c r="D62" s="152" t="s">
        <v>109</v>
      </c>
      <c r="E62" s="148"/>
      <c r="F62" s="254">
        <v>350</v>
      </c>
      <c r="G62" s="142">
        <v>350</v>
      </c>
      <c r="H62" s="142">
        <v>350</v>
      </c>
      <c r="I62" s="142">
        <v>350</v>
      </c>
    </row>
    <row r="63" spans="1:9" ht="26.25" customHeight="1" x14ac:dyDescent="0.25">
      <c r="A63" s="127">
        <v>34</v>
      </c>
      <c r="B63" s="171"/>
      <c r="C63" s="172"/>
      <c r="D63" s="153"/>
      <c r="E63" s="147">
        <f>E65</f>
        <v>1300</v>
      </c>
      <c r="F63" s="140">
        <v>1350</v>
      </c>
      <c r="G63" s="281">
        <f>G65</f>
        <v>1350</v>
      </c>
      <c r="H63" s="281">
        <f>H65</f>
        <v>1350</v>
      </c>
      <c r="I63" s="281">
        <f>I65</f>
        <v>1350</v>
      </c>
    </row>
    <row r="64" spans="1:9" x14ac:dyDescent="0.25">
      <c r="A64" s="232">
        <v>343</v>
      </c>
      <c r="B64" s="233"/>
      <c r="C64" s="234"/>
      <c r="D64" s="100" t="s">
        <v>162</v>
      </c>
      <c r="E64" s="100"/>
      <c r="F64" s="141">
        <v>0</v>
      </c>
      <c r="G64" s="280"/>
      <c r="H64" s="280"/>
      <c r="I64" s="280"/>
    </row>
    <row r="65" spans="1:9" ht="25.5" x14ac:dyDescent="0.25">
      <c r="A65" s="168">
        <v>3431</v>
      </c>
      <c r="B65" s="169"/>
      <c r="C65" s="170"/>
      <c r="D65" s="152" t="s">
        <v>110</v>
      </c>
      <c r="E65" s="148">
        <v>1300</v>
      </c>
      <c r="F65" s="254">
        <v>1350</v>
      </c>
      <c r="G65" s="142">
        <v>1350</v>
      </c>
      <c r="H65" s="142">
        <v>1350</v>
      </c>
      <c r="I65" s="142">
        <v>1350</v>
      </c>
    </row>
    <row r="66" spans="1:9" x14ac:dyDescent="0.25">
      <c r="A66" s="127">
        <v>37</v>
      </c>
      <c r="B66" s="171"/>
      <c r="C66" s="172"/>
      <c r="D66" s="153"/>
      <c r="E66" s="147">
        <f>E68</f>
        <v>2150</v>
      </c>
      <c r="F66" s="140">
        <v>1800</v>
      </c>
      <c r="G66" s="281">
        <f>G68</f>
        <v>1500</v>
      </c>
      <c r="H66" s="281">
        <f>H68</f>
        <v>1200</v>
      </c>
      <c r="I66" s="281">
        <f>I68</f>
        <v>1200</v>
      </c>
    </row>
    <row r="67" spans="1:9" ht="34.5" customHeight="1" x14ac:dyDescent="0.25">
      <c r="A67" s="165">
        <v>372</v>
      </c>
      <c r="B67" s="166"/>
      <c r="C67" s="167"/>
      <c r="D67" s="100" t="s">
        <v>141</v>
      </c>
      <c r="E67" s="100"/>
      <c r="F67" s="141">
        <v>0</v>
      </c>
      <c r="G67" s="280"/>
      <c r="H67" s="280"/>
      <c r="I67" s="280"/>
    </row>
    <row r="68" spans="1:9" x14ac:dyDescent="0.25">
      <c r="A68" s="168">
        <v>3722</v>
      </c>
      <c r="B68" s="169"/>
      <c r="C68" s="170"/>
      <c r="D68" s="152" t="s">
        <v>111</v>
      </c>
      <c r="E68" s="148">
        <v>2150</v>
      </c>
      <c r="F68" s="254">
        <v>1800</v>
      </c>
      <c r="G68" s="142">
        <v>1500</v>
      </c>
      <c r="H68" s="142">
        <v>1200</v>
      </c>
      <c r="I68" s="142">
        <v>1200</v>
      </c>
    </row>
    <row r="69" spans="1:9" ht="25.5" x14ac:dyDescent="0.25">
      <c r="A69" s="217" t="s">
        <v>47</v>
      </c>
      <c r="B69" s="218"/>
      <c r="C69" s="219"/>
      <c r="D69" s="149" t="s">
        <v>48</v>
      </c>
      <c r="E69" s="143">
        <f>E73+E75+E76</f>
        <v>14032</v>
      </c>
      <c r="F69" s="139">
        <v>15091</v>
      </c>
      <c r="G69" s="282">
        <f>G71</f>
        <v>15091</v>
      </c>
      <c r="H69" s="282">
        <f>H71</f>
        <v>15091</v>
      </c>
      <c r="I69" s="282">
        <f>I71</f>
        <v>15091</v>
      </c>
    </row>
    <row r="70" spans="1:9" x14ac:dyDescent="0.25">
      <c r="A70" s="220" t="s">
        <v>44</v>
      </c>
      <c r="B70" s="221"/>
      <c r="C70" s="222"/>
      <c r="D70" s="151" t="s">
        <v>43</v>
      </c>
      <c r="E70" s="146"/>
      <c r="F70" s="139">
        <v>0</v>
      </c>
      <c r="G70" s="283"/>
      <c r="H70" s="283"/>
      <c r="I70" s="283"/>
    </row>
    <row r="71" spans="1:9" x14ac:dyDescent="0.25">
      <c r="A71" s="223">
        <v>32</v>
      </c>
      <c r="B71" s="224"/>
      <c r="C71" s="225"/>
      <c r="D71" s="153" t="s">
        <v>30</v>
      </c>
      <c r="E71" s="147">
        <f>E72+E74</f>
        <v>14032</v>
      </c>
      <c r="F71" s="140">
        <v>15091</v>
      </c>
      <c r="G71" s="281">
        <f>G73+G75+G76</f>
        <v>15091</v>
      </c>
      <c r="H71" s="284">
        <f>H73+H75</f>
        <v>15091</v>
      </c>
      <c r="I71" s="284">
        <f>I73+I75</f>
        <v>15091</v>
      </c>
    </row>
    <row r="72" spans="1:9" x14ac:dyDescent="0.25">
      <c r="A72" s="173">
        <v>322</v>
      </c>
      <c r="B72" s="174"/>
      <c r="C72" s="175"/>
      <c r="D72" s="101" t="s">
        <v>158</v>
      </c>
      <c r="E72" s="101">
        <f>E73</f>
        <v>4500</v>
      </c>
      <c r="F72" s="141">
        <v>4200</v>
      </c>
      <c r="G72" s="285"/>
      <c r="H72" s="285"/>
      <c r="I72" s="285"/>
    </row>
    <row r="73" spans="1:9" x14ac:dyDescent="0.25">
      <c r="A73" s="168">
        <v>3224</v>
      </c>
      <c r="B73" s="109"/>
      <c r="C73" s="110"/>
      <c r="D73" s="152" t="s">
        <v>74</v>
      </c>
      <c r="E73" s="148">
        <v>4500</v>
      </c>
      <c r="F73" s="254">
        <v>4200</v>
      </c>
      <c r="G73" s="142">
        <v>4200</v>
      </c>
      <c r="H73" s="142">
        <v>4200</v>
      </c>
      <c r="I73" s="142">
        <v>4200</v>
      </c>
    </row>
    <row r="74" spans="1:9" x14ac:dyDescent="0.25">
      <c r="A74" s="173">
        <v>323</v>
      </c>
      <c r="B74" s="174"/>
      <c r="C74" s="175"/>
      <c r="D74" s="101" t="s">
        <v>161</v>
      </c>
      <c r="E74" s="101">
        <f>E75+E76</f>
        <v>9532</v>
      </c>
      <c r="F74" s="141">
        <v>10891</v>
      </c>
      <c r="G74" s="285"/>
      <c r="H74" s="285"/>
      <c r="I74" s="285"/>
    </row>
    <row r="75" spans="1:9" x14ac:dyDescent="0.25">
      <c r="A75" s="168">
        <v>3232</v>
      </c>
      <c r="B75" s="109"/>
      <c r="C75" s="110"/>
      <c r="D75" s="152" t="s">
        <v>77</v>
      </c>
      <c r="E75" s="148">
        <v>9332</v>
      </c>
      <c r="F75" s="254">
        <v>10891</v>
      </c>
      <c r="G75" s="142">
        <v>10891</v>
      </c>
      <c r="H75" s="142">
        <v>10891</v>
      </c>
      <c r="I75" s="142">
        <v>10891</v>
      </c>
    </row>
    <row r="76" spans="1:9" x14ac:dyDescent="0.25">
      <c r="A76" s="168">
        <v>3237</v>
      </c>
      <c r="B76" s="109"/>
      <c r="C76" s="110"/>
      <c r="D76" s="152" t="s">
        <v>112</v>
      </c>
      <c r="E76" s="148">
        <v>200</v>
      </c>
      <c r="F76" s="254">
        <v>0</v>
      </c>
      <c r="G76" s="142"/>
      <c r="H76" s="142">
        <v>0</v>
      </c>
      <c r="I76" s="142"/>
    </row>
    <row r="77" spans="1:9" x14ac:dyDescent="0.25">
      <c r="A77" s="217" t="s">
        <v>40</v>
      </c>
      <c r="B77" s="218"/>
      <c r="C77" s="219"/>
      <c r="D77" s="149" t="s">
        <v>49</v>
      </c>
      <c r="E77" s="265">
        <f>E86+E93+E117+E168+E173+E179+E176+E183+E89+E80+E98</f>
        <v>54516.95</v>
      </c>
      <c r="F77" s="258">
        <f>F86+F93+F117+F168+F173+F179+F176+F183+F89+F80</f>
        <v>79226.7</v>
      </c>
      <c r="G77" s="282">
        <f>G86+G93+G117+G168+G173+G179+G176+G183+G89+G80</f>
        <v>167166.32999999999</v>
      </c>
      <c r="H77" s="282">
        <f>H86+H93+H117+H168+H173+H179+H176+H183+H80+H89</f>
        <v>165216.32999999999</v>
      </c>
      <c r="I77" s="282">
        <f>I86+I93+I117+I168+I173+I179+I176+I183+I80+I89</f>
        <v>165216.32999999999</v>
      </c>
    </row>
    <row r="78" spans="1:9" x14ac:dyDescent="0.25">
      <c r="A78" s="217" t="s">
        <v>50</v>
      </c>
      <c r="B78" s="218"/>
      <c r="C78" s="219"/>
      <c r="D78" s="149" t="s">
        <v>51</v>
      </c>
      <c r="E78" s="143">
        <f>E81</f>
        <v>333</v>
      </c>
      <c r="F78" s="139">
        <v>333</v>
      </c>
      <c r="G78" s="282"/>
      <c r="H78" s="282"/>
      <c r="I78" s="282"/>
    </row>
    <row r="79" spans="1:9" x14ac:dyDescent="0.25">
      <c r="A79" s="229" t="s">
        <v>52</v>
      </c>
      <c r="B79" s="230"/>
      <c r="C79" s="231"/>
      <c r="D79" s="150" t="s">
        <v>18</v>
      </c>
      <c r="E79" s="144"/>
      <c r="F79" s="47">
        <v>0</v>
      </c>
      <c r="G79" s="286"/>
      <c r="H79" s="286"/>
      <c r="I79" s="286"/>
    </row>
    <row r="80" spans="1:9" x14ac:dyDescent="0.25">
      <c r="A80" s="223">
        <v>32</v>
      </c>
      <c r="B80" s="224"/>
      <c r="C80" s="225"/>
      <c r="D80" s="153" t="s">
        <v>30</v>
      </c>
      <c r="E80" s="147">
        <f>E81</f>
        <v>333</v>
      </c>
      <c r="F80" s="140">
        <v>333</v>
      </c>
      <c r="G80" s="284">
        <f>G81</f>
        <v>333.33</v>
      </c>
      <c r="H80" s="281">
        <f>H81</f>
        <v>333.33</v>
      </c>
      <c r="I80" s="281">
        <f>I81</f>
        <v>333.33</v>
      </c>
    </row>
    <row r="81" spans="1:9" x14ac:dyDescent="0.25">
      <c r="A81" s="168">
        <v>3299</v>
      </c>
      <c r="B81" s="169"/>
      <c r="C81" s="170"/>
      <c r="D81" s="152" t="s">
        <v>109</v>
      </c>
      <c r="E81" s="148">
        <v>333</v>
      </c>
      <c r="F81" s="254">
        <v>333.33</v>
      </c>
      <c r="G81" s="142">
        <v>333.33</v>
      </c>
      <c r="H81" s="142">
        <v>333.33</v>
      </c>
      <c r="I81" s="142">
        <v>333.33</v>
      </c>
    </row>
    <row r="82" spans="1:9" x14ac:dyDescent="0.25">
      <c r="A82" s="173">
        <v>323</v>
      </c>
      <c r="B82" s="176"/>
      <c r="C82" s="177"/>
      <c r="D82" s="101" t="s">
        <v>161</v>
      </c>
      <c r="E82" s="101"/>
      <c r="F82" s="141">
        <v>0</v>
      </c>
      <c r="G82" s="285"/>
      <c r="H82" s="285"/>
      <c r="I82" s="285"/>
    </row>
    <row r="83" spans="1:9" x14ac:dyDescent="0.25">
      <c r="A83" s="168">
        <v>3237</v>
      </c>
      <c r="B83" s="169"/>
      <c r="C83" s="170"/>
      <c r="D83" s="152" t="s">
        <v>146</v>
      </c>
      <c r="E83" s="148"/>
      <c r="F83" s="254">
        <v>0</v>
      </c>
      <c r="G83" s="142"/>
      <c r="H83" s="142"/>
      <c r="I83" s="142"/>
    </row>
    <row r="84" spans="1:9" x14ac:dyDescent="0.25">
      <c r="A84" s="217" t="s">
        <v>53</v>
      </c>
      <c r="B84" s="218"/>
      <c r="C84" s="219"/>
      <c r="D84" s="40" t="s">
        <v>54</v>
      </c>
      <c r="E84" s="40"/>
      <c r="F84" s="139">
        <v>0</v>
      </c>
      <c r="G84" s="282">
        <f>G86</f>
        <v>312</v>
      </c>
      <c r="H84" s="282">
        <f t="shared" ref="H84:I84" si="3">H86</f>
        <v>312</v>
      </c>
      <c r="I84" s="282">
        <f t="shared" si="3"/>
        <v>312</v>
      </c>
    </row>
    <row r="85" spans="1:9" x14ac:dyDescent="0.25">
      <c r="A85" s="229" t="s">
        <v>55</v>
      </c>
      <c r="B85" s="230"/>
      <c r="C85" s="231"/>
      <c r="D85" s="150" t="s">
        <v>18</v>
      </c>
      <c r="E85" s="144"/>
      <c r="F85" s="254">
        <v>0</v>
      </c>
      <c r="G85" s="286"/>
      <c r="H85" s="286"/>
      <c r="I85" s="286"/>
    </row>
    <row r="86" spans="1:9" x14ac:dyDescent="0.25">
      <c r="A86" s="223">
        <v>32</v>
      </c>
      <c r="B86" s="224"/>
      <c r="C86" s="225"/>
      <c r="D86" s="153" t="s">
        <v>30</v>
      </c>
      <c r="E86" s="147"/>
      <c r="F86" s="140">
        <v>0</v>
      </c>
      <c r="G86" s="281">
        <f>G87</f>
        <v>312</v>
      </c>
      <c r="H86" s="281">
        <f>H87</f>
        <v>312</v>
      </c>
      <c r="I86" s="281">
        <f>I87</f>
        <v>312</v>
      </c>
    </row>
    <row r="87" spans="1:9" ht="25.5" x14ac:dyDescent="0.25">
      <c r="A87" s="168">
        <v>3291</v>
      </c>
      <c r="B87" s="169"/>
      <c r="C87" s="170"/>
      <c r="D87" s="152" t="s">
        <v>113</v>
      </c>
      <c r="E87" s="148"/>
      <c r="F87" s="254">
        <v>0</v>
      </c>
      <c r="G87" s="142">
        <v>312</v>
      </c>
      <c r="H87" s="142">
        <v>312</v>
      </c>
      <c r="I87" s="142">
        <v>312</v>
      </c>
    </row>
    <row r="88" spans="1:9" x14ac:dyDescent="0.25">
      <c r="A88" s="168">
        <v>3299</v>
      </c>
      <c r="B88" s="169"/>
      <c r="C88" s="170"/>
      <c r="D88" s="152" t="s">
        <v>109</v>
      </c>
      <c r="E88" s="148"/>
      <c r="F88" s="254">
        <v>0</v>
      </c>
      <c r="G88" s="142"/>
      <c r="H88" s="142"/>
      <c r="I88" s="142"/>
    </row>
    <row r="89" spans="1:9" x14ac:dyDescent="0.25">
      <c r="A89" s="217" t="s">
        <v>185</v>
      </c>
      <c r="B89" s="218"/>
      <c r="C89" s="219"/>
      <c r="D89" s="149" t="s">
        <v>186</v>
      </c>
      <c r="E89" s="143"/>
      <c r="F89" s="139">
        <v>0</v>
      </c>
      <c r="G89" s="282">
        <f>G91</f>
        <v>450</v>
      </c>
      <c r="H89" s="282">
        <f t="shared" ref="H89:I89" si="4">H91</f>
        <v>0</v>
      </c>
      <c r="I89" s="282">
        <f t="shared" si="4"/>
        <v>0</v>
      </c>
    </row>
    <row r="90" spans="1:9" x14ac:dyDescent="0.25">
      <c r="A90" s="127">
        <v>32</v>
      </c>
      <c r="B90" s="171"/>
      <c r="C90" s="172"/>
      <c r="D90" s="153" t="s">
        <v>30</v>
      </c>
      <c r="E90" s="147"/>
      <c r="F90" s="140">
        <v>0</v>
      </c>
      <c r="G90" s="281">
        <f>G91</f>
        <v>450</v>
      </c>
      <c r="H90" s="281">
        <f t="shared" ref="H90:I90" si="5">H91</f>
        <v>0</v>
      </c>
      <c r="I90" s="281">
        <f t="shared" si="5"/>
        <v>0</v>
      </c>
    </row>
    <row r="91" spans="1:9" x14ac:dyDescent="0.25">
      <c r="A91" s="168">
        <v>3299</v>
      </c>
      <c r="B91" s="169"/>
      <c r="C91" s="170"/>
      <c r="D91" s="152" t="s">
        <v>109</v>
      </c>
      <c r="E91" s="148"/>
      <c r="F91" s="254">
        <v>0</v>
      </c>
      <c r="G91" s="142">
        <v>450</v>
      </c>
      <c r="H91" s="305"/>
      <c r="I91" s="305"/>
    </row>
    <row r="92" spans="1:9" ht="25.5" x14ac:dyDescent="0.25">
      <c r="A92" s="217" t="s">
        <v>187</v>
      </c>
      <c r="B92" s="218"/>
      <c r="C92" s="219"/>
      <c r="D92" s="149" t="s">
        <v>188</v>
      </c>
      <c r="E92" s="143">
        <f>E94</f>
        <v>630.30999999999995</v>
      </c>
      <c r="F92" s="139">
        <v>0</v>
      </c>
      <c r="G92" s="282">
        <f>G93</f>
        <v>1900</v>
      </c>
      <c r="H92" s="282">
        <f t="shared" ref="H92:I92" si="6">H93</f>
        <v>1900</v>
      </c>
      <c r="I92" s="282">
        <f t="shared" si="6"/>
        <v>1900</v>
      </c>
    </row>
    <row r="93" spans="1:9" x14ac:dyDescent="0.25">
      <c r="A93" s="127">
        <v>32</v>
      </c>
      <c r="B93" s="171"/>
      <c r="C93" s="172"/>
      <c r="D93" s="153" t="s">
        <v>30</v>
      </c>
      <c r="E93" s="147">
        <f>E94</f>
        <v>630.30999999999995</v>
      </c>
      <c r="F93" s="140">
        <v>0</v>
      </c>
      <c r="G93" s="281">
        <f>G94</f>
        <v>1900</v>
      </c>
      <c r="H93" s="281">
        <f>H94</f>
        <v>1900</v>
      </c>
      <c r="I93" s="281">
        <f>I94</f>
        <v>1900</v>
      </c>
    </row>
    <row r="94" spans="1:9" x14ac:dyDescent="0.25">
      <c r="A94" s="168">
        <v>3299</v>
      </c>
      <c r="B94" s="169"/>
      <c r="C94" s="170"/>
      <c r="D94" s="152" t="s">
        <v>109</v>
      </c>
      <c r="E94" s="148">
        <v>630.30999999999995</v>
      </c>
      <c r="F94" s="254">
        <v>900</v>
      </c>
      <c r="G94" s="142">
        <v>1900</v>
      </c>
      <c r="H94" s="142">
        <v>1900</v>
      </c>
      <c r="I94" s="142">
        <v>1900</v>
      </c>
    </row>
    <row r="95" spans="1:9" ht="25.5" x14ac:dyDescent="0.25">
      <c r="A95" s="217" t="s">
        <v>56</v>
      </c>
      <c r="B95" s="218"/>
      <c r="C95" s="219"/>
      <c r="D95" s="149" t="s">
        <v>189</v>
      </c>
      <c r="E95" s="143">
        <f>E97</f>
        <v>100</v>
      </c>
      <c r="F95" s="139">
        <v>0</v>
      </c>
      <c r="G95" s="282"/>
      <c r="H95" s="282"/>
      <c r="I95" s="282"/>
    </row>
    <row r="96" spans="1:9" x14ac:dyDescent="0.25">
      <c r="A96" s="127">
        <v>32</v>
      </c>
      <c r="B96" s="171"/>
      <c r="C96" s="172"/>
      <c r="D96" s="153" t="s">
        <v>30</v>
      </c>
      <c r="E96" s="147">
        <f>E97</f>
        <v>100</v>
      </c>
      <c r="F96" s="140">
        <v>0</v>
      </c>
      <c r="G96" s="281"/>
      <c r="H96" s="281"/>
      <c r="I96" s="281"/>
    </row>
    <row r="97" spans="1:9" x14ac:dyDescent="0.25">
      <c r="A97" s="168">
        <v>3299</v>
      </c>
      <c r="B97" s="169"/>
      <c r="C97" s="170"/>
      <c r="D97" s="152" t="s">
        <v>109</v>
      </c>
      <c r="E97" s="148">
        <v>100</v>
      </c>
      <c r="F97" s="254">
        <v>0</v>
      </c>
      <c r="G97" s="142"/>
      <c r="H97" s="142"/>
      <c r="I97" s="142"/>
    </row>
    <row r="98" spans="1:9" x14ac:dyDescent="0.25">
      <c r="A98" s="217" t="s">
        <v>120</v>
      </c>
      <c r="B98" s="218"/>
      <c r="C98" s="219"/>
      <c r="D98" s="40" t="s">
        <v>190</v>
      </c>
      <c r="E98" s="40">
        <f>E101+E102+E103+E105+E106+E107+E110+E111+E112+E114+E115+E116</f>
        <v>25857.14</v>
      </c>
      <c r="F98" s="139">
        <v>0</v>
      </c>
      <c r="G98" s="282"/>
      <c r="H98" s="282"/>
      <c r="I98" s="282"/>
    </row>
    <row r="99" spans="1:9" x14ac:dyDescent="0.25">
      <c r="A99" s="229" t="s">
        <v>55</v>
      </c>
      <c r="B99" s="230"/>
      <c r="C99" s="231"/>
      <c r="D99" s="150" t="s">
        <v>18</v>
      </c>
      <c r="E99" s="144"/>
      <c r="F99" s="254">
        <v>0</v>
      </c>
      <c r="G99" s="286"/>
      <c r="H99" s="286"/>
      <c r="I99" s="286"/>
    </row>
    <row r="100" spans="1:9" x14ac:dyDescent="0.25">
      <c r="A100" s="127">
        <v>31</v>
      </c>
      <c r="B100" s="171"/>
      <c r="C100" s="172"/>
      <c r="D100" s="153" t="s">
        <v>22</v>
      </c>
      <c r="E100" s="147">
        <f>E101+E102+E103</f>
        <v>3688.21</v>
      </c>
      <c r="F100" s="140">
        <v>0</v>
      </c>
      <c r="G100" s="281"/>
      <c r="H100" s="281"/>
      <c r="I100" s="281"/>
    </row>
    <row r="101" spans="1:9" x14ac:dyDescent="0.25">
      <c r="A101" s="168">
        <v>3111</v>
      </c>
      <c r="B101" s="169"/>
      <c r="C101" s="170"/>
      <c r="D101" s="152" t="s">
        <v>81</v>
      </c>
      <c r="E101" s="148">
        <v>2902.98</v>
      </c>
      <c r="F101" s="254">
        <v>0</v>
      </c>
      <c r="G101" s="142"/>
      <c r="H101" s="142"/>
      <c r="I101" s="142"/>
    </row>
    <row r="102" spans="1:9" x14ac:dyDescent="0.25">
      <c r="A102" s="168">
        <v>3121</v>
      </c>
      <c r="B102" s="169"/>
      <c r="C102" s="170"/>
      <c r="D102" s="152" t="s">
        <v>221</v>
      </c>
      <c r="E102" s="148">
        <v>306.22000000000003</v>
      </c>
      <c r="F102" s="254">
        <v>0</v>
      </c>
      <c r="G102" s="142"/>
      <c r="H102" s="142"/>
      <c r="I102" s="142"/>
    </row>
    <row r="103" spans="1:9" x14ac:dyDescent="0.25">
      <c r="A103" s="168">
        <v>3132</v>
      </c>
      <c r="B103" s="169"/>
      <c r="C103" s="170"/>
      <c r="D103" s="152" t="s">
        <v>114</v>
      </c>
      <c r="E103" s="148">
        <v>479.01</v>
      </c>
      <c r="F103" s="254">
        <v>0</v>
      </c>
      <c r="G103" s="142"/>
      <c r="H103" s="142"/>
      <c r="I103" s="142"/>
    </row>
    <row r="104" spans="1:9" x14ac:dyDescent="0.25">
      <c r="A104" s="127">
        <v>32</v>
      </c>
      <c r="B104" s="171"/>
      <c r="C104" s="172"/>
      <c r="D104" s="153" t="s">
        <v>159</v>
      </c>
      <c r="E104" s="147">
        <f>E105+E106+E107</f>
        <v>190.36999999999998</v>
      </c>
      <c r="F104" s="140">
        <v>0</v>
      </c>
      <c r="G104" s="281"/>
      <c r="H104" s="281"/>
      <c r="I104" s="281"/>
    </row>
    <row r="105" spans="1:9" x14ac:dyDescent="0.25">
      <c r="A105" s="168">
        <v>3211</v>
      </c>
      <c r="B105" s="169"/>
      <c r="C105" s="170"/>
      <c r="D105" s="152" t="s">
        <v>94</v>
      </c>
      <c r="E105" s="148">
        <v>18</v>
      </c>
      <c r="F105" s="254">
        <v>0</v>
      </c>
      <c r="G105" s="142"/>
      <c r="H105" s="142"/>
      <c r="I105" s="142"/>
    </row>
    <row r="106" spans="1:9" x14ac:dyDescent="0.25">
      <c r="A106" s="168">
        <v>3212</v>
      </c>
      <c r="B106" s="169"/>
      <c r="C106" s="170"/>
      <c r="D106" s="152" t="s">
        <v>85</v>
      </c>
      <c r="E106" s="148">
        <v>161.41999999999999</v>
      </c>
      <c r="F106" s="254">
        <v>0</v>
      </c>
      <c r="G106" s="142"/>
      <c r="H106" s="142"/>
      <c r="I106" s="142"/>
    </row>
    <row r="107" spans="1:9" x14ac:dyDescent="0.25">
      <c r="A107" s="168">
        <v>3213</v>
      </c>
      <c r="B107" s="169"/>
      <c r="C107" s="170"/>
      <c r="D107" s="152" t="s">
        <v>278</v>
      </c>
      <c r="E107" s="152">
        <v>10.95</v>
      </c>
      <c r="F107" s="254">
        <v>0</v>
      </c>
      <c r="G107" s="142"/>
      <c r="H107" s="142"/>
      <c r="I107" s="142"/>
    </row>
    <row r="108" spans="1:9" x14ac:dyDescent="0.25">
      <c r="A108" s="229" t="s">
        <v>183</v>
      </c>
      <c r="B108" s="230"/>
      <c r="C108" s="231"/>
      <c r="D108" s="150" t="s">
        <v>57</v>
      </c>
      <c r="E108" s="144"/>
      <c r="F108" s="254">
        <v>0</v>
      </c>
      <c r="G108" s="286"/>
      <c r="H108" s="286"/>
      <c r="I108" s="286"/>
    </row>
    <row r="109" spans="1:9" x14ac:dyDescent="0.25">
      <c r="A109" s="127">
        <v>31</v>
      </c>
      <c r="B109" s="171"/>
      <c r="C109" s="172"/>
      <c r="D109" s="153" t="s">
        <v>22</v>
      </c>
      <c r="E109" s="147">
        <f>E110+E111+E112</f>
        <v>20899.710000000003</v>
      </c>
      <c r="F109" s="140">
        <v>0</v>
      </c>
      <c r="G109" s="281"/>
      <c r="H109" s="281"/>
      <c r="I109" s="281"/>
    </row>
    <row r="110" spans="1:9" x14ac:dyDescent="0.25">
      <c r="A110" s="168">
        <v>3111</v>
      </c>
      <c r="B110" s="169"/>
      <c r="C110" s="170"/>
      <c r="D110" s="152" t="s">
        <v>81</v>
      </c>
      <c r="E110" s="148">
        <v>16450.2</v>
      </c>
      <c r="F110" s="254">
        <v>0</v>
      </c>
      <c r="G110" s="142"/>
      <c r="H110" s="142"/>
      <c r="I110" s="142"/>
    </row>
    <row r="111" spans="1:9" x14ac:dyDescent="0.25">
      <c r="A111" s="238">
        <v>3121</v>
      </c>
      <c r="B111" s="239"/>
      <c r="C111" s="240"/>
      <c r="D111" s="152" t="s">
        <v>83</v>
      </c>
      <c r="E111" s="148">
        <v>1735.22</v>
      </c>
      <c r="F111" s="254">
        <v>0</v>
      </c>
      <c r="G111" s="142"/>
      <c r="H111" s="142"/>
      <c r="I111" s="142"/>
    </row>
    <row r="112" spans="1:9" x14ac:dyDescent="0.25">
      <c r="A112" s="168">
        <v>3132</v>
      </c>
      <c r="B112" s="169"/>
      <c r="C112" s="170"/>
      <c r="D112" s="152" t="s">
        <v>114</v>
      </c>
      <c r="E112" s="148">
        <v>2714.29</v>
      </c>
      <c r="F112" s="254">
        <v>0</v>
      </c>
      <c r="G112" s="142"/>
      <c r="H112" s="142"/>
      <c r="I112" s="142"/>
    </row>
    <row r="113" spans="1:9" x14ac:dyDescent="0.25">
      <c r="A113" s="127">
        <v>32</v>
      </c>
      <c r="B113" s="171"/>
      <c r="C113" s="172"/>
      <c r="D113" s="153" t="s">
        <v>159</v>
      </c>
      <c r="E113" s="147">
        <f>E114+E115+E116</f>
        <v>1078.8499999999999</v>
      </c>
      <c r="F113" s="140">
        <v>0</v>
      </c>
      <c r="G113" s="281"/>
      <c r="H113" s="281"/>
      <c r="I113" s="281"/>
    </row>
    <row r="114" spans="1:9" x14ac:dyDescent="0.25">
      <c r="A114" s="168">
        <v>3211</v>
      </c>
      <c r="B114" s="169"/>
      <c r="C114" s="170"/>
      <c r="D114" s="152" t="s">
        <v>94</v>
      </c>
      <c r="E114" s="148">
        <v>102</v>
      </c>
      <c r="F114" s="254">
        <v>0</v>
      </c>
      <c r="G114" s="142"/>
      <c r="H114" s="142"/>
      <c r="I114" s="142"/>
    </row>
    <row r="115" spans="1:9" x14ac:dyDescent="0.25">
      <c r="A115" s="168">
        <v>3212</v>
      </c>
      <c r="B115" s="169"/>
      <c r="C115" s="170"/>
      <c r="D115" s="152" t="s">
        <v>85</v>
      </c>
      <c r="E115" s="148">
        <v>914.8</v>
      </c>
      <c r="F115" s="254">
        <v>0</v>
      </c>
      <c r="G115" s="142"/>
      <c r="H115" s="142"/>
      <c r="I115" s="142"/>
    </row>
    <row r="116" spans="1:9" x14ac:dyDescent="0.25">
      <c r="A116" s="168">
        <v>3213</v>
      </c>
      <c r="B116" s="169"/>
      <c r="C116" s="170"/>
      <c r="D116" s="152" t="s">
        <v>278</v>
      </c>
      <c r="E116" s="152">
        <v>62.05</v>
      </c>
      <c r="F116" s="254">
        <v>0</v>
      </c>
      <c r="G116" s="142"/>
      <c r="H116" s="142"/>
      <c r="I116" s="142"/>
    </row>
    <row r="117" spans="1:9" x14ac:dyDescent="0.25">
      <c r="A117" s="217" t="s">
        <v>240</v>
      </c>
      <c r="B117" s="218"/>
      <c r="C117" s="219"/>
      <c r="D117" s="40" t="s">
        <v>241</v>
      </c>
      <c r="E117" s="40">
        <f>E120+E121+E122+E124+E125+E127+E131+E132+E133+E135+E136+E138</f>
        <v>18940.499999999996</v>
      </c>
      <c r="F117" s="139">
        <f>F119+F123+F130+F134+F140+F144</f>
        <v>75662.7</v>
      </c>
      <c r="G117" s="282">
        <f>G119+G123+G130+G134+G140+G144</f>
        <v>160640</v>
      </c>
      <c r="H117" s="282">
        <f>H119+H123+H130+H134+H140+H144</f>
        <v>160640</v>
      </c>
      <c r="I117" s="282">
        <f>I119+I123+I130+I134+I140+I144</f>
        <v>160640</v>
      </c>
    </row>
    <row r="118" spans="1:9" x14ac:dyDescent="0.25">
      <c r="A118" s="359" t="s">
        <v>292</v>
      </c>
      <c r="B118" s="360"/>
      <c r="C118" s="361"/>
      <c r="D118" s="150"/>
      <c r="E118" s="144"/>
      <c r="F118" s="254">
        <v>13489.06</v>
      </c>
      <c r="G118" s="286"/>
      <c r="H118" s="286"/>
      <c r="I118" s="286"/>
    </row>
    <row r="119" spans="1:9" x14ac:dyDescent="0.25">
      <c r="A119" s="127">
        <v>31</v>
      </c>
      <c r="B119" s="171"/>
      <c r="C119" s="172"/>
      <c r="D119" s="153" t="s">
        <v>22</v>
      </c>
      <c r="E119" s="268">
        <f t="shared" ref="E119:F119" si="7">E120+E121+E122</f>
        <v>4695.67</v>
      </c>
      <c r="F119" s="268">
        <f t="shared" si="7"/>
        <v>12727.26</v>
      </c>
      <c r="G119" s="281">
        <f>G120+G121+G122</f>
        <v>39750</v>
      </c>
      <c r="H119" s="281">
        <f t="shared" ref="H119:I119" si="8">H120+H121+H122</f>
        <v>39750</v>
      </c>
      <c r="I119" s="281">
        <f t="shared" si="8"/>
        <v>39750</v>
      </c>
    </row>
    <row r="120" spans="1:9" x14ac:dyDescent="0.25">
      <c r="A120" s="168">
        <v>3111</v>
      </c>
      <c r="B120" s="169"/>
      <c r="C120" s="170"/>
      <c r="D120" s="152" t="s">
        <v>81</v>
      </c>
      <c r="E120" s="148">
        <v>3539.63</v>
      </c>
      <c r="F120" s="254">
        <v>10192.780000000001</v>
      </c>
      <c r="G120" s="142">
        <v>32300</v>
      </c>
      <c r="H120" s="142">
        <v>32300</v>
      </c>
      <c r="I120" s="142">
        <v>32300</v>
      </c>
    </row>
    <row r="121" spans="1:9" x14ac:dyDescent="0.25">
      <c r="A121" s="168">
        <v>3121</v>
      </c>
      <c r="B121" s="169"/>
      <c r="C121" s="170"/>
      <c r="D121" s="152" t="s">
        <v>221</v>
      </c>
      <c r="E121" s="148">
        <v>572</v>
      </c>
      <c r="F121" s="254">
        <v>624</v>
      </c>
      <c r="G121" s="142">
        <v>2110</v>
      </c>
      <c r="H121" s="142">
        <v>2110</v>
      </c>
      <c r="I121" s="142">
        <v>2110</v>
      </c>
    </row>
    <row r="122" spans="1:9" x14ac:dyDescent="0.25">
      <c r="A122" s="168">
        <v>3132</v>
      </c>
      <c r="B122" s="169"/>
      <c r="C122" s="170"/>
      <c r="D122" s="152" t="s">
        <v>114</v>
      </c>
      <c r="E122" s="148">
        <v>584.04</v>
      </c>
      <c r="F122" s="254">
        <v>1910.48</v>
      </c>
      <c r="G122" s="142">
        <v>5340</v>
      </c>
      <c r="H122" s="142">
        <v>5340</v>
      </c>
      <c r="I122" s="142">
        <v>5340</v>
      </c>
    </row>
    <row r="123" spans="1:9" x14ac:dyDescent="0.25">
      <c r="A123" s="127">
        <v>32</v>
      </c>
      <c r="B123" s="171"/>
      <c r="C123" s="172"/>
      <c r="D123" s="153" t="s">
        <v>159</v>
      </c>
      <c r="E123" s="268">
        <f t="shared" ref="E123:F123" si="9">E124+E125+E126+E127</f>
        <v>228.85000000000002</v>
      </c>
      <c r="F123" s="268">
        <f t="shared" si="9"/>
        <v>466.33</v>
      </c>
      <c r="G123" s="281">
        <f>G124+G125+G126+G127</f>
        <v>2040</v>
      </c>
      <c r="H123" s="281">
        <f t="shared" ref="H123:I123" si="10">H124+H125+H126+H127</f>
        <v>2040</v>
      </c>
      <c r="I123" s="281">
        <f t="shared" si="10"/>
        <v>2040</v>
      </c>
    </row>
    <row r="124" spans="1:9" x14ac:dyDescent="0.25">
      <c r="A124" s="168">
        <v>3211</v>
      </c>
      <c r="B124" s="169"/>
      <c r="C124" s="170"/>
      <c r="D124" s="152" t="s">
        <v>94</v>
      </c>
      <c r="E124" s="148">
        <v>0</v>
      </c>
      <c r="F124" s="254">
        <v>62.4</v>
      </c>
      <c r="G124" s="142">
        <v>150</v>
      </c>
      <c r="H124" s="142">
        <v>150</v>
      </c>
      <c r="I124" s="142">
        <v>150</v>
      </c>
    </row>
    <row r="125" spans="1:9" x14ac:dyDescent="0.25">
      <c r="A125" s="168">
        <v>3236</v>
      </c>
      <c r="B125" s="169"/>
      <c r="C125" s="170"/>
      <c r="D125" s="152" t="s">
        <v>102</v>
      </c>
      <c r="E125" s="152">
        <v>62.92</v>
      </c>
      <c r="F125" s="254"/>
      <c r="G125" s="142">
        <v>240</v>
      </c>
      <c r="H125" s="142">
        <v>240</v>
      </c>
      <c r="I125" s="142">
        <v>240</v>
      </c>
    </row>
    <row r="126" spans="1:9" x14ac:dyDescent="0.25">
      <c r="A126" s="168">
        <v>3213</v>
      </c>
      <c r="B126" s="169"/>
      <c r="C126" s="170"/>
      <c r="D126" s="157" t="s">
        <v>278</v>
      </c>
      <c r="E126" s="157"/>
      <c r="F126" s="254"/>
      <c r="G126" s="142">
        <v>240</v>
      </c>
      <c r="H126" s="142">
        <v>240</v>
      </c>
      <c r="I126" s="142">
        <v>240</v>
      </c>
    </row>
    <row r="127" spans="1:9" x14ac:dyDescent="0.25">
      <c r="A127" s="168">
        <v>3212</v>
      </c>
      <c r="B127" s="169"/>
      <c r="C127" s="170"/>
      <c r="D127" s="152" t="s">
        <v>85</v>
      </c>
      <c r="E127" s="148">
        <v>165.93</v>
      </c>
      <c r="F127" s="254">
        <v>403.93</v>
      </c>
      <c r="G127" s="142">
        <v>1410</v>
      </c>
      <c r="H127" s="142">
        <v>1410</v>
      </c>
      <c r="I127" s="142">
        <v>1410</v>
      </c>
    </row>
    <row r="128" spans="1:9" x14ac:dyDescent="0.25">
      <c r="A128" s="359" t="s">
        <v>291</v>
      </c>
      <c r="B128" s="360"/>
      <c r="C128" s="361"/>
      <c r="D128" s="157"/>
      <c r="E128" s="157"/>
      <c r="F128" s="254"/>
      <c r="G128" s="142"/>
      <c r="H128" s="142"/>
      <c r="I128" s="142"/>
    </row>
    <row r="129" spans="1:9" x14ac:dyDescent="0.25">
      <c r="A129" s="229" t="s">
        <v>183</v>
      </c>
      <c r="B129" s="230"/>
      <c r="C129" s="231"/>
      <c r="D129" s="150" t="s">
        <v>57</v>
      </c>
      <c r="E129" s="144"/>
      <c r="F129" s="254">
        <v>38391.94</v>
      </c>
      <c r="G129" s="286"/>
      <c r="H129" s="286"/>
      <c r="I129" s="286"/>
    </row>
    <row r="130" spans="1:9" x14ac:dyDescent="0.25">
      <c r="A130" s="127">
        <v>31</v>
      </c>
      <c r="B130" s="171"/>
      <c r="C130" s="172"/>
      <c r="D130" s="153" t="s">
        <v>22</v>
      </c>
      <c r="E130" s="268">
        <f t="shared" ref="E130:F130" si="11">E131+E132+E133</f>
        <v>13364.56</v>
      </c>
      <c r="F130" s="268">
        <f t="shared" si="11"/>
        <v>32941.86</v>
      </c>
      <c r="G130" s="281">
        <f>G131+G132+G133</f>
        <v>96140</v>
      </c>
      <c r="H130" s="281">
        <f t="shared" ref="H130:I130" si="12">H131+H132+H133</f>
        <v>96140</v>
      </c>
      <c r="I130" s="281">
        <f t="shared" si="12"/>
        <v>96140</v>
      </c>
    </row>
    <row r="131" spans="1:9" x14ac:dyDescent="0.25">
      <c r="A131" s="168">
        <v>3111</v>
      </c>
      <c r="B131" s="169"/>
      <c r="C131" s="170"/>
      <c r="D131" s="152" t="s">
        <v>81</v>
      </c>
      <c r="E131" s="148">
        <v>10074.299999999999</v>
      </c>
      <c r="F131" s="254">
        <v>27069.4</v>
      </c>
      <c r="G131" s="142">
        <v>78130</v>
      </c>
      <c r="H131" s="142">
        <v>78130</v>
      </c>
      <c r="I131" s="142">
        <v>78130</v>
      </c>
    </row>
    <row r="132" spans="1:9" x14ac:dyDescent="0.25">
      <c r="A132" s="168">
        <v>3121</v>
      </c>
      <c r="B132" s="169"/>
      <c r="C132" s="170"/>
      <c r="D132" s="152" t="s">
        <v>83</v>
      </c>
      <c r="E132" s="148">
        <v>1628</v>
      </c>
      <c r="F132" s="254">
        <v>1406</v>
      </c>
      <c r="G132" s="142">
        <v>5100</v>
      </c>
      <c r="H132" s="142">
        <v>5100</v>
      </c>
      <c r="I132" s="142">
        <v>5100</v>
      </c>
    </row>
    <row r="133" spans="1:9" x14ac:dyDescent="0.25">
      <c r="A133" s="168">
        <v>3132</v>
      </c>
      <c r="B133" s="169"/>
      <c r="C133" s="170"/>
      <c r="D133" s="152" t="s">
        <v>114</v>
      </c>
      <c r="E133" s="148">
        <v>1662.26</v>
      </c>
      <c r="F133" s="254">
        <v>4466.46</v>
      </c>
      <c r="G133" s="142">
        <v>12910</v>
      </c>
      <c r="H133" s="142">
        <v>12910</v>
      </c>
      <c r="I133" s="142">
        <v>12910</v>
      </c>
    </row>
    <row r="134" spans="1:9" x14ac:dyDescent="0.25">
      <c r="A134" s="127">
        <v>32</v>
      </c>
      <c r="B134" s="171"/>
      <c r="C134" s="172"/>
      <c r="D134" s="153" t="s">
        <v>159</v>
      </c>
      <c r="E134" s="268">
        <f t="shared" ref="E134:F134" si="13">E135+E136+E137+E138</f>
        <v>651.42000000000007</v>
      </c>
      <c r="F134" s="268">
        <f t="shared" si="13"/>
        <v>1327.25</v>
      </c>
      <c r="G134" s="281">
        <f>G135+G136+G137+G138</f>
        <v>4880</v>
      </c>
      <c r="H134" s="281">
        <f t="shared" ref="H134:I134" si="14">H135+H136+H137+H138</f>
        <v>4880</v>
      </c>
      <c r="I134" s="281">
        <f t="shared" si="14"/>
        <v>4880</v>
      </c>
    </row>
    <row r="135" spans="1:9" x14ac:dyDescent="0.25">
      <c r="A135" s="168">
        <v>3211</v>
      </c>
      <c r="B135" s="169"/>
      <c r="C135" s="170"/>
      <c r="D135" s="152" t="s">
        <v>94</v>
      </c>
      <c r="E135" s="148">
        <v>0</v>
      </c>
      <c r="F135" s="254">
        <v>177.6</v>
      </c>
      <c r="G135" s="142">
        <v>340</v>
      </c>
      <c r="H135" s="142">
        <v>340</v>
      </c>
      <c r="I135" s="142">
        <v>340</v>
      </c>
    </row>
    <row r="136" spans="1:9" x14ac:dyDescent="0.25">
      <c r="A136" s="168">
        <v>3212</v>
      </c>
      <c r="B136" s="169"/>
      <c r="C136" s="170"/>
      <c r="D136" s="152" t="s">
        <v>85</v>
      </c>
      <c r="E136" s="148">
        <v>472.3</v>
      </c>
      <c r="F136" s="254">
        <v>1149.6500000000001</v>
      </c>
      <c r="G136" s="142">
        <v>3400</v>
      </c>
      <c r="H136" s="142">
        <v>3400</v>
      </c>
      <c r="I136" s="142">
        <v>3400</v>
      </c>
    </row>
    <row r="137" spans="1:9" x14ac:dyDescent="0.25">
      <c r="A137" s="168">
        <v>3213</v>
      </c>
      <c r="B137" s="169"/>
      <c r="C137" s="170"/>
      <c r="D137" s="157" t="s">
        <v>278</v>
      </c>
      <c r="E137" s="157"/>
      <c r="F137" s="254"/>
      <c r="G137" s="142">
        <v>570</v>
      </c>
      <c r="H137" s="142">
        <v>570</v>
      </c>
      <c r="I137" s="142">
        <v>570</v>
      </c>
    </row>
    <row r="138" spans="1:9" x14ac:dyDescent="0.25">
      <c r="A138" s="168">
        <v>3236</v>
      </c>
      <c r="B138" s="169"/>
      <c r="C138" s="170"/>
      <c r="D138" s="152" t="s">
        <v>102</v>
      </c>
      <c r="E138" s="152">
        <v>179.12</v>
      </c>
      <c r="F138" s="47"/>
      <c r="G138" s="142">
        <v>570</v>
      </c>
      <c r="H138" s="142">
        <v>570</v>
      </c>
      <c r="I138" s="142">
        <v>570</v>
      </c>
    </row>
    <row r="139" spans="1:9" x14ac:dyDescent="0.25">
      <c r="A139" s="229" t="s">
        <v>55</v>
      </c>
      <c r="B139" s="230"/>
      <c r="C139" s="231"/>
      <c r="D139" s="150" t="s">
        <v>18</v>
      </c>
      <c r="E139" s="157"/>
      <c r="F139" s="47"/>
      <c r="G139" s="142"/>
      <c r="H139" s="142"/>
      <c r="I139" s="142"/>
    </row>
    <row r="140" spans="1:9" x14ac:dyDescent="0.25">
      <c r="A140" s="127">
        <v>31</v>
      </c>
      <c r="B140" s="171"/>
      <c r="C140" s="172"/>
      <c r="D140" s="156" t="s">
        <v>22</v>
      </c>
      <c r="E140" s="156"/>
      <c r="F140" s="140">
        <f>F141+F142+F143</f>
        <v>27120</v>
      </c>
      <c r="G140" s="281">
        <f>G141+G142+G143</f>
        <v>16970</v>
      </c>
      <c r="H140" s="281">
        <f t="shared" ref="H140:I140" si="15">H141+H142+H143</f>
        <v>16970</v>
      </c>
      <c r="I140" s="281">
        <f t="shared" si="15"/>
        <v>16970</v>
      </c>
    </row>
    <row r="141" spans="1:9" x14ac:dyDescent="0.25">
      <c r="A141" s="168">
        <v>3111</v>
      </c>
      <c r="B141" s="169"/>
      <c r="C141" s="170"/>
      <c r="D141" s="157" t="s">
        <v>81</v>
      </c>
      <c r="E141" s="157"/>
      <c r="F141" s="254">
        <v>20700</v>
      </c>
      <c r="G141" s="142">
        <v>13790</v>
      </c>
      <c r="H141" s="142">
        <v>13790</v>
      </c>
      <c r="I141" s="142">
        <v>13790</v>
      </c>
    </row>
    <row r="142" spans="1:9" x14ac:dyDescent="0.25">
      <c r="A142" s="168">
        <v>3121</v>
      </c>
      <c r="B142" s="169"/>
      <c r="C142" s="170"/>
      <c r="D142" s="157" t="s">
        <v>83</v>
      </c>
      <c r="E142" s="157"/>
      <c r="F142" s="254">
        <v>3000</v>
      </c>
      <c r="G142" s="142">
        <v>900</v>
      </c>
      <c r="H142" s="142">
        <v>900</v>
      </c>
      <c r="I142" s="142">
        <v>900</v>
      </c>
    </row>
    <row r="143" spans="1:9" x14ac:dyDescent="0.25">
      <c r="A143" s="168">
        <v>3132</v>
      </c>
      <c r="B143" s="169"/>
      <c r="C143" s="170"/>
      <c r="D143" s="157" t="s">
        <v>114</v>
      </c>
      <c r="E143" s="157"/>
      <c r="F143" s="254">
        <v>3420</v>
      </c>
      <c r="G143" s="142">
        <v>2280</v>
      </c>
      <c r="H143" s="142">
        <v>2280</v>
      </c>
      <c r="I143" s="142">
        <v>2280</v>
      </c>
    </row>
    <row r="144" spans="1:9" x14ac:dyDescent="0.25">
      <c r="A144" s="127">
        <v>32</v>
      </c>
      <c r="B144" s="171"/>
      <c r="C144" s="172"/>
      <c r="D144" s="156" t="s">
        <v>159</v>
      </c>
      <c r="E144" s="156"/>
      <c r="F144" s="140">
        <f>F145+F146</f>
        <v>1080</v>
      </c>
      <c r="G144" s="281">
        <f>G145+G146+G147+G148</f>
        <v>860</v>
      </c>
      <c r="H144" s="281">
        <f t="shared" ref="H144:I144" si="16">H145+H146+H147+H148</f>
        <v>860</v>
      </c>
      <c r="I144" s="281">
        <f t="shared" si="16"/>
        <v>860</v>
      </c>
    </row>
    <row r="145" spans="1:9" x14ac:dyDescent="0.25">
      <c r="A145" s="168">
        <v>3211</v>
      </c>
      <c r="B145" s="169"/>
      <c r="C145" s="170"/>
      <c r="D145" s="157" t="s">
        <v>94</v>
      </c>
      <c r="E145" s="157"/>
      <c r="F145" s="254">
        <v>180</v>
      </c>
      <c r="G145" s="142">
        <v>60</v>
      </c>
      <c r="H145" s="142">
        <v>60</v>
      </c>
      <c r="I145" s="142">
        <v>60</v>
      </c>
    </row>
    <row r="146" spans="1:9" x14ac:dyDescent="0.25">
      <c r="A146" s="168">
        <v>3212</v>
      </c>
      <c r="B146" s="169"/>
      <c r="C146" s="170"/>
      <c r="D146" s="157" t="s">
        <v>85</v>
      </c>
      <c r="E146" s="157"/>
      <c r="F146" s="254">
        <v>900</v>
      </c>
      <c r="G146" s="142">
        <v>600</v>
      </c>
      <c r="H146" s="142">
        <v>600</v>
      </c>
      <c r="I146" s="142">
        <v>600</v>
      </c>
    </row>
    <row r="147" spans="1:9" x14ac:dyDescent="0.25">
      <c r="A147" s="168">
        <v>3213</v>
      </c>
      <c r="B147" s="169"/>
      <c r="C147" s="170"/>
      <c r="D147" s="157" t="s">
        <v>278</v>
      </c>
      <c r="E147" s="157"/>
      <c r="F147" s="47"/>
      <c r="G147" s="142">
        <v>100</v>
      </c>
      <c r="H147" s="142">
        <v>100</v>
      </c>
      <c r="I147" s="142">
        <v>100</v>
      </c>
    </row>
    <row r="148" spans="1:9" x14ac:dyDescent="0.25">
      <c r="A148" s="168">
        <v>3236</v>
      </c>
      <c r="B148" s="169"/>
      <c r="C148" s="170"/>
      <c r="D148" s="157" t="s">
        <v>102</v>
      </c>
      <c r="E148" s="157"/>
      <c r="F148" s="47"/>
      <c r="G148" s="142">
        <v>100</v>
      </c>
      <c r="H148" s="142">
        <v>100</v>
      </c>
      <c r="I148" s="142">
        <v>100</v>
      </c>
    </row>
    <row r="149" spans="1:9" x14ac:dyDescent="0.25">
      <c r="A149" s="217" t="s">
        <v>253</v>
      </c>
      <c r="B149" s="218"/>
      <c r="C149" s="219"/>
      <c r="D149" s="40" t="s">
        <v>252</v>
      </c>
      <c r="E149" s="40"/>
      <c r="F149" s="139">
        <v>0</v>
      </c>
      <c r="G149" s="282"/>
      <c r="H149" s="282"/>
      <c r="I149" s="282"/>
    </row>
    <row r="150" spans="1:9" x14ac:dyDescent="0.25">
      <c r="A150" s="229" t="s">
        <v>55</v>
      </c>
      <c r="B150" s="230"/>
      <c r="C150" s="231"/>
      <c r="D150" s="150" t="s">
        <v>18</v>
      </c>
      <c r="E150" s="144"/>
      <c r="F150" s="47">
        <v>0</v>
      </c>
      <c r="G150" s="286"/>
      <c r="H150" s="286"/>
      <c r="I150" s="286"/>
    </row>
    <row r="151" spans="1:9" x14ac:dyDescent="0.25">
      <c r="A151" s="127">
        <v>31</v>
      </c>
      <c r="B151" s="171"/>
      <c r="C151" s="172"/>
      <c r="D151" s="153" t="s">
        <v>22</v>
      </c>
      <c r="E151" s="147"/>
      <c r="F151" s="140">
        <v>0</v>
      </c>
      <c r="G151" s="281"/>
      <c r="H151" s="281"/>
      <c r="I151" s="281"/>
    </row>
    <row r="152" spans="1:9" x14ac:dyDescent="0.25">
      <c r="A152" s="168">
        <v>3111</v>
      </c>
      <c r="B152" s="169"/>
      <c r="C152" s="170"/>
      <c r="D152" s="152" t="s">
        <v>81</v>
      </c>
      <c r="E152" s="148"/>
      <c r="F152" s="254">
        <v>0</v>
      </c>
      <c r="G152" s="142"/>
      <c r="H152" s="142"/>
      <c r="I152" s="142"/>
    </row>
    <row r="153" spans="1:9" x14ac:dyDescent="0.25">
      <c r="A153" s="168">
        <v>3121</v>
      </c>
      <c r="B153" s="169"/>
      <c r="C153" s="170"/>
      <c r="D153" s="152" t="s">
        <v>221</v>
      </c>
      <c r="E153" s="148"/>
      <c r="F153" s="254">
        <v>0</v>
      </c>
      <c r="G153" s="142"/>
      <c r="H153" s="142"/>
      <c r="I153" s="142"/>
    </row>
    <row r="154" spans="1:9" x14ac:dyDescent="0.25">
      <c r="A154" s="168">
        <v>3132</v>
      </c>
      <c r="B154" s="169"/>
      <c r="C154" s="170"/>
      <c r="D154" s="152" t="s">
        <v>114</v>
      </c>
      <c r="E154" s="148"/>
      <c r="F154" s="254">
        <v>0</v>
      </c>
      <c r="G154" s="142"/>
      <c r="H154" s="142"/>
      <c r="I154" s="142"/>
    </row>
    <row r="155" spans="1:9" x14ac:dyDescent="0.25">
      <c r="A155" s="127">
        <v>32</v>
      </c>
      <c r="B155" s="171"/>
      <c r="C155" s="172"/>
      <c r="D155" s="153" t="s">
        <v>159</v>
      </c>
      <c r="E155" s="147"/>
      <c r="F155" s="140">
        <v>0</v>
      </c>
      <c r="G155" s="281"/>
      <c r="H155" s="281"/>
      <c r="I155" s="281"/>
    </row>
    <row r="156" spans="1:9" x14ac:dyDescent="0.25">
      <c r="A156" s="168">
        <v>3211</v>
      </c>
      <c r="B156" s="169"/>
      <c r="C156" s="170"/>
      <c r="D156" s="152" t="s">
        <v>94</v>
      </c>
      <c r="E156" s="148"/>
      <c r="F156" s="254">
        <v>0</v>
      </c>
      <c r="G156" s="142"/>
      <c r="H156" s="142"/>
      <c r="I156" s="142"/>
    </row>
    <row r="157" spans="1:9" x14ac:dyDescent="0.25">
      <c r="A157" s="168">
        <v>3212</v>
      </c>
      <c r="B157" s="169"/>
      <c r="C157" s="170"/>
      <c r="D157" s="152" t="s">
        <v>85</v>
      </c>
      <c r="E157" s="148"/>
      <c r="F157" s="254">
        <v>0</v>
      </c>
      <c r="G157" s="142"/>
      <c r="H157" s="142"/>
      <c r="I157" s="142"/>
    </row>
    <row r="158" spans="1:9" x14ac:dyDescent="0.25">
      <c r="A158" s="229" t="s">
        <v>183</v>
      </c>
      <c r="B158" s="230"/>
      <c r="C158" s="231"/>
      <c r="D158" s="150" t="s">
        <v>57</v>
      </c>
      <c r="E158" s="144"/>
      <c r="F158" s="254">
        <v>0</v>
      </c>
      <c r="G158" s="286"/>
      <c r="H158" s="286"/>
      <c r="I158" s="286"/>
    </row>
    <row r="159" spans="1:9" x14ac:dyDescent="0.25">
      <c r="A159" s="127">
        <v>31</v>
      </c>
      <c r="B159" s="171"/>
      <c r="C159" s="172"/>
      <c r="D159" s="153" t="s">
        <v>22</v>
      </c>
      <c r="E159" s="147"/>
      <c r="F159" s="140">
        <v>0</v>
      </c>
      <c r="G159" s="281"/>
      <c r="H159" s="281"/>
      <c r="I159" s="281"/>
    </row>
    <row r="160" spans="1:9" x14ac:dyDescent="0.25">
      <c r="A160" s="168">
        <v>3111</v>
      </c>
      <c r="B160" s="169"/>
      <c r="C160" s="170"/>
      <c r="D160" s="152" t="s">
        <v>81</v>
      </c>
      <c r="E160" s="148"/>
      <c r="F160" s="254">
        <v>0</v>
      </c>
      <c r="G160" s="142"/>
      <c r="H160" s="142"/>
      <c r="I160" s="142"/>
    </row>
    <row r="161" spans="1:9" x14ac:dyDescent="0.25">
      <c r="A161" s="168">
        <v>3121</v>
      </c>
      <c r="B161" s="169"/>
      <c r="C161" s="170"/>
      <c r="D161" s="152" t="s">
        <v>83</v>
      </c>
      <c r="E161" s="148"/>
      <c r="F161" s="254">
        <v>0</v>
      </c>
      <c r="G161" s="142"/>
      <c r="H161" s="142"/>
      <c r="I161" s="142"/>
    </row>
    <row r="162" spans="1:9" x14ac:dyDescent="0.25">
      <c r="A162" s="168">
        <v>3132</v>
      </c>
      <c r="B162" s="169"/>
      <c r="C162" s="170"/>
      <c r="D162" s="152" t="s">
        <v>114</v>
      </c>
      <c r="E162" s="148"/>
      <c r="F162" s="254">
        <v>0</v>
      </c>
      <c r="G162" s="142"/>
      <c r="H162" s="142"/>
      <c r="I162" s="142"/>
    </row>
    <row r="163" spans="1:9" x14ac:dyDescent="0.25">
      <c r="A163" s="127">
        <v>32</v>
      </c>
      <c r="B163" s="171"/>
      <c r="C163" s="172"/>
      <c r="D163" s="153" t="s">
        <v>159</v>
      </c>
      <c r="E163" s="147"/>
      <c r="F163" s="140">
        <v>0</v>
      </c>
      <c r="G163" s="281"/>
      <c r="H163" s="281"/>
      <c r="I163" s="281"/>
    </row>
    <row r="164" spans="1:9" x14ac:dyDescent="0.25">
      <c r="A164" s="168">
        <v>3211</v>
      </c>
      <c r="B164" s="169"/>
      <c r="C164" s="170"/>
      <c r="D164" s="152" t="s">
        <v>94</v>
      </c>
      <c r="E164" s="148"/>
      <c r="F164" s="254">
        <v>0</v>
      </c>
      <c r="G164" s="142"/>
      <c r="H164" s="142"/>
      <c r="I164" s="142"/>
    </row>
    <row r="165" spans="1:9" x14ac:dyDescent="0.25">
      <c r="A165" s="168">
        <v>3212</v>
      </c>
      <c r="B165" s="169"/>
      <c r="C165" s="170"/>
      <c r="D165" s="152" t="s">
        <v>85</v>
      </c>
      <c r="E165" s="148"/>
      <c r="F165" s="254">
        <v>0</v>
      </c>
      <c r="G165" s="142"/>
      <c r="H165" s="142"/>
      <c r="I165" s="142"/>
    </row>
    <row r="166" spans="1:9" x14ac:dyDescent="0.25">
      <c r="A166" s="217" t="s">
        <v>118</v>
      </c>
      <c r="B166" s="218"/>
      <c r="C166" s="219"/>
      <c r="D166" s="40" t="s">
        <v>119</v>
      </c>
      <c r="E166" s="40">
        <f>E169</f>
        <v>531</v>
      </c>
      <c r="F166" s="139">
        <v>531</v>
      </c>
      <c r="G166" s="282">
        <f>G168</f>
        <v>531</v>
      </c>
      <c r="H166" s="282">
        <f t="shared" ref="H166:I166" si="17">H168</f>
        <v>531</v>
      </c>
      <c r="I166" s="282">
        <f t="shared" si="17"/>
        <v>531</v>
      </c>
    </row>
    <row r="167" spans="1:9" x14ac:dyDescent="0.25">
      <c r="A167" s="229" t="s">
        <v>55</v>
      </c>
      <c r="B167" s="230"/>
      <c r="C167" s="231"/>
      <c r="D167" s="150" t="s">
        <v>18</v>
      </c>
      <c r="E167" s="144"/>
      <c r="F167" s="254">
        <v>0</v>
      </c>
      <c r="G167" s="286"/>
      <c r="H167" s="286"/>
      <c r="I167" s="286"/>
    </row>
    <row r="168" spans="1:9" x14ac:dyDescent="0.25">
      <c r="A168" s="127">
        <v>32</v>
      </c>
      <c r="B168" s="171"/>
      <c r="C168" s="172"/>
      <c r="D168" s="153" t="s">
        <v>30</v>
      </c>
      <c r="E168" s="147">
        <f>E169</f>
        <v>531</v>
      </c>
      <c r="F168" s="140">
        <v>531</v>
      </c>
      <c r="G168" s="281">
        <f>G169</f>
        <v>531</v>
      </c>
      <c r="H168" s="281">
        <f t="shared" ref="H168:I168" si="18">H169</f>
        <v>531</v>
      </c>
      <c r="I168" s="281">
        <f t="shared" si="18"/>
        <v>531</v>
      </c>
    </row>
    <row r="169" spans="1:9" x14ac:dyDescent="0.25">
      <c r="A169" s="168">
        <v>3237</v>
      </c>
      <c r="B169" s="169"/>
      <c r="C169" s="170"/>
      <c r="D169" s="152" t="s">
        <v>112</v>
      </c>
      <c r="E169" s="148">
        <v>531</v>
      </c>
      <c r="F169" s="254">
        <v>531</v>
      </c>
      <c r="G169" s="142">
        <v>531</v>
      </c>
      <c r="H169" s="142">
        <v>531</v>
      </c>
      <c r="I169" s="142">
        <v>531</v>
      </c>
    </row>
    <row r="170" spans="1:9" x14ac:dyDescent="0.25">
      <c r="A170" s="96" t="s">
        <v>165</v>
      </c>
      <c r="B170" s="97"/>
      <c r="C170" s="98"/>
      <c r="D170" s="149" t="s">
        <v>166</v>
      </c>
      <c r="E170" s="143">
        <f>E177</f>
        <v>4625</v>
      </c>
      <c r="F170" s="139">
        <v>0</v>
      </c>
      <c r="G170" s="282">
        <f>G173+G176</f>
        <v>1000</v>
      </c>
      <c r="H170" s="282">
        <f t="shared" ref="H170:I170" si="19">H173+H176</f>
        <v>0</v>
      </c>
      <c r="I170" s="282">
        <f t="shared" si="19"/>
        <v>0</v>
      </c>
    </row>
    <row r="171" spans="1:9" x14ac:dyDescent="0.25">
      <c r="A171" s="217" t="s">
        <v>279</v>
      </c>
      <c r="B171" s="218"/>
      <c r="C171" s="219"/>
      <c r="D171" s="149" t="s">
        <v>167</v>
      </c>
      <c r="E171" s="143"/>
      <c r="F171" s="139">
        <v>0</v>
      </c>
      <c r="G171" s="282"/>
      <c r="H171" s="282"/>
      <c r="I171" s="282"/>
    </row>
    <row r="172" spans="1:9" x14ac:dyDescent="0.25">
      <c r="A172" s="229" t="s">
        <v>55</v>
      </c>
      <c r="B172" s="230"/>
      <c r="C172" s="231"/>
      <c r="D172" s="150" t="s">
        <v>18</v>
      </c>
      <c r="E172" s="144"/>
      <c r="F172" s="254">
        <v>0</v>
      </c>
      <c r="G172" s="286"/>
      <c r="H172" s="286"/>
      <c r="I172" s="286"/>
    </row>
    <row r="173" spans="1:9" ht="25.5" customHeight="1" x14ac:dyDescent="0.25">
      <c r="A173" s="178">
        <v>42</v>
      </c>
      <c r="B173" s="179"/>
      <c r="C173" s="180"/>
      <c r="D173" s="39" t="s">
        <v>210</v>
      </c>
      <c r="E173" s="39"/>
      <c r="F173" s="140">
        <v>0</v>
      </c>
      <c r="G173" s="284">
        <f>G174</f>
        <v>500</v>
      </c>
      <c r="H173" s="284">
        <f t="shared" ref="H173:I173" si="20">H174</f>
        <v>0</v>
      </c>
      <c r="I173" s="284">
        <f t="shared" si="20"/>
        <v>0</v>
      </c>
    </row>
    <row r="174" spans="1:9" x14ac:dyDescent="0.25">
      <c r="A174" s="310">
        <v>4223</v>
      </c>
      <c r="B174" s="311"/>
      <c r="C174" s="312"/>
      <c r="D174" s="305" t="s">
        <v>91</v>
      </c>
      <c r="E174" s="148"/>
      <c r="F174" s="254">
        <v>0</v>
      </c>
      <c r="G174" s="305">
        <v>500</v>
      </c>
      <c r="H174" s="305">
        <v>0</v>
      </c>
      <c r="I174" s="305">
        <v>0</v>
      </c>
    </row>
    <row r="175" spans="1:9" ht="25.5" x14ac:dyDescent="0.25">
      <c r="A175" s="168">
        <v>4227</v>
      </c>
      <c r="B175" s="169"/>
      <c r="C175" s="170"/>
      <c r="D175" s="152" t="s">
        <v>169</v>
      </c>
      <c r="E175" s="148"/>
      <c r="F175" s="254">
        <v>0</v>
      </c>
      <c r="G175" s="142"/>
      <c r="H175" s="142"/>
      <c r="I175" s="142"/>
    </row>
    <row r="176" spans="1:9" ht="27" customHeight="1" x14ac:dyDescent="0.25">
      <c r="A176" s="181">
        <v>45</v>
      </c>
      <c r="B176" s="182"/>
      <c r="C176" s="183"/>
      <c r="D176" s="78" t="s">
        <v>261</v>
      </c>
      <c r="E176" s="155">
        <f>E177</f>
        <v>4625</v>
      </c>
      <c r="F176" s="140">
        <v>0</v>
      </c>
      <c r="G176" s="287">
        <f>G177</f>
        <v>500</v>
      </c>
      <c r="H176" s="287">
        <f t="shared" ref="H176:I176" si="21">H177</f>
        <v>0</v>
      </c>
      <c r="I176" s="287">
        <f t="shared" si="21"/>
        <v>0</v>
      </c>
    </row>
    <row r="177" spans="1:9" x14ac:dyDescent="0.25">
      <c r="A177" s="243">
        <v>4511</v>
      </c>
      <c r="B177" s="244"/>
      <c r="C177" s="245"/>
      <c r="D177" s="246" t="s">
        <v>202</v>
      </c>
      <c r="E177" s="247">
        <v>4625</v>
      </c>
      <c r="F177" s="47"/>
      <c r="G177" s="306">
        <v>500</v>
      </c>
      <c r="H177" s="306">
        <v>0</v>
      </c>
      <c r="I177" s="306">
        <v>0</v>
      </c>
    </row>
    <row r="178" spans="1:9" x14ac:dyDescent="0.25">
      <c r="A178" s="350" t="s">
        <v>280</v>
      </c>
      <c r="B178" s="351"/>
      <c r="C178" s="352"/>
      <c r="D178" s="149" t="s">
        <v>212</v>
      </c>
      <c r="E178" s="143">
        <f>E180</f>
        <v>900</v>
      </c>
      <c r="F178" s="139">
        <v>1500</v>
      </c>
      <c r="G178" s="282">
        <f>G179</f>
        <v>1500</v>
      </c>
      <c r="H178" s="282">
        <f t="shared" ref="H178:I179" si="22">H179</f>
        <v>1500</v>
      </c>
      <c r="I178" s="282">
        <f t="shared" si="22"/>
        <v>1500</v>
      </c>
    </row>
    <row r="179" spans="1:9" ht="25.5" customHeight="1" x14ac:dyDescent="0.25">
      <c r="A179" s="178">
        <v>42</v>
      </c>
      <c r="B179" s="179"/>
      <c r="C179" s="180"/>
      <c r="D179" s="153" t="s">
        <v>211</v>
      </c>
      <c r="E179" s="147">
        <f>E180</f>
        <v>900</v>
      </c>
      <c r="F179" s="140">
        <v>1500</v>
      </c>
      <c r="G179" s="281">
        <f>G180</f>
        <v>1500</v>
      </c>
      <c r="H179" s="281">
        <f t="shared" si="22"/>
        <v>1500</v>
      </c>
      <c r="I179" s="281">
        <f t="shared" si="22"/>
        <v>1500</v>
      </c>
    </row>
    <row r="180" spans="1:9" ht="29.25" customHeight="1" x14ac:dyDescent="0.25">
      <c r="A180" s="168">
        <v>4241</v>
      </c>
      <c r="B180" s="169"/>
      <c r="C180" s="170"/>
      <c r="D180" s="152" t="s">
        <v>89</v>
      </c>
      <c r="E180" s="148">
        <v>900</v>
      </c>
      <c r="F180" s="254">
        <v>1500</v>
      </c>
      <c r="G180" s="142">
        <v>1500</v>
      </c>
      <c r="H180" s="142">
        <v>1500</v>
      </c>
      <c r="I180" s="142">
        <v>1500</v>
      </c>
    </row>
    <row r="181" spans="1:9" ht="25.5" x14ac:dyDescent="0.25">
      <c r="A181" s="108" t="s">
        <v>193</v>
      </c>
      <c r="B181" s="109"/>
      <c r="C181" s="110"/>
      <c r="D181" s="154" t="s">
        <v>48</v>
      </c>
      <c r="E181" s="145"/>
      <c r="F181" s="254">
        <v>0</v>
      </c>
      <c r="G181" s="260">
        <v>0</v>
      </c>
      <c r="H181" s="260">
        <v>0</v>
      </c>
      <c r="I181" s="260">
        <v>0</v>
      </c>
    </row>
    <row r="182" spans="1:9" ht="25.5" x14ac:dyDescent="0.25">
      <c r="A182" s="217" t="s">
        <v>59</v>
      </c>
      <c r="B182" s="218"/>
      <c r="C182" s="219"/>
      <c r="D182" s="149" t="s">
        <v>48</v>
      </c>
      <c r="E182" s="143">
        <f>E184</f>
        <v>2700</v>
      </c>
      <c r="F182" s="139">
        <f>F184</f>
        <v>1200</v>
      </c>
      <c r="G182" s="282">
        <f>G183</f>
        <v>500</v>
      </c>
      <c r="H182" s="282">
        <f>H183</f>
        <v>0</v>
      </c>
      <c r="I182" s="282">
        <f t="shared" ref="I182" si="23">I183</f>
        <v>0</v>
      </c>
    </row>
    <row r="183" spans="1:9" x14ac:dyDescent="0.25">
      <c r="A183" s="178">
        <v>32</v>
      </c>
      <c r="B183" s="179"/>
      <c r="C183" s="180"/>
      <c r="D183" s="39" t="s">
        <v>30</v>
      </c>
      <c r="E183" s="39">
        <f>E184</f>
        <v>2700</v>
      </c>
      <c r="F183" s="140">
        <f>F184</f>
        <v>1200</v>
      </c>
      <c r="G183" s="284">
        <f>G184</f>
        <v>500</v>
      </c>
      <c r="H183" s="284">
        <f t="shared" ref="H183:I183" si="24">H184</f>
        <v>0</v>
      </c>
      <c r="I183" s="284">
        <f t="shared" si="24"/>
        <v>0</v>
      </c>
    </row>
    <row r="184" spans="1:9" x14ac:dyDescent="0.25">
      <c r="A184" s="168">
        <v>3232</v>
      </c>
      <c r="B184" s="109"/>
      <c r="C184" s="110"/>
      <c r="D184" s="152" t="s">
        <v>77</v>
      </c>
      <c r="E184" s="152">
        <v>2700</v>
      </c>
      <c r="F184" s="47">
        <v>1200</v>
      </c>
      <c r="G184" s="305">
        <v>500</v>
      </c>
      <c r="H184" s="305">
        <v>0</v>
      </c>
      <c r="I184" s="305">
        <v>0</v>
      </c>
    </row>
    <row r="185" spans="1:9" ht="25.5" x14ac:dyDescent="0.25">
      <c r="A185" s="226" t="s">
        <v>40</v>
      </c>
      <c r="B185" s="227"/>
      <c r="C185" s="228"/>
      <c r="D185" s="154" t="s">
        <v>58</v>
      </c>
      <c r="E185" s="145"/>
      <c r="F185" s="47">
        <v>2933061.87</v>
      </c>
      <c r="G185" s="321">
        <f>G186+G269+G294+G301+G319+G347+G391+G421+G425+G432+G437+G428</f>
        <v>2921343</v>
      </c>
      <c r="H185" s="321">
        <f t="shared" ref="H185:I185" si="25">H186+H269+H294+H301+H319+H347+H391+H421+H425+H432+H437+H428</f>
        <v>2913713</v>
      </c>
      <c r="I185" s="321">
        <f t="shared" si="25"/>
        <v>2913713</v>
      </c>
    </row>
    <row r="186" spans="1:9" x14ac:dyDescent="0.25">
      <c r="A186" s="217" t="s">
        <v>59</v>
      </c>
      <c r="B186" s="218"/>
      <c r="C186" s="219"/>
      <c r="D186" s="149" t="s">
        <v>19</v>
      </c>
      <c r="E186" s="250">
        <f>E190+E191+E192+E194+E195+E196+E197+E198+E199+E201+E202+E203+E205+E206+E207+E210+E213+E215+E216+E218+E223+E224+E226+E227+E228+E229+E231+E232+E245+E220+E246+E255</f>
        <v>54402.61</v>
      </c>
      <c r="F186" s="139">
        <f>F188+F214+F222+F246</f>
        <v>42283.020000000004</v>
      </c>
      <c r="G186" s="288">
        <f>G188+G214+G217+G219+G222+G234+G247+G253+G256+G263+G266</f>
        <v>34360</v>
      </c>
      <c r="H186" s="288">
        <f>H188+H214+H217+H219+H222+H234+H247+H253+H256+H263+H266</f>
        <v>34360</v>
      </c>
      <c r="I186" s="288">
        <f>I188+I214+I217+I219+I222+I234+I247+I253+I256+I263+I266</f>
        <v>34360</v>
      </c>
    </row>
    <row r="187" spans="1:9" x14ac:dyDescent="0.25">
      <c r="A187" s="229" t="s">
        <v>60</v>
      </c>
      <c r="B187" s="230"/>
      <c r="C187" s="231"/>
      <c r="D187" s="150" t="s">
        <v>61</v>
      </c>
      <c r="E187" s="144"/>
      <c r="F187" s="47">
        <v>0</v>
      </c>
      <c r="G187" s="286"/>
      <c r="H187" s="286"/>
      <c r="I187" s="286"/>
    </row>
    <row r="188" spans="1:9" x14ac:dyDescent="0.25">
      <c r="A188" s="127">
        <v>32</v>
      </c>
      <c r="B188" s="171"/>
      <c r="C188" s="172"/>
      <c r="D188" s="153" t="s">
        <v>30</v>
      </c>
      <c r="E188" s="147">
        <f>E189+E193+E200+E208</f>
        <v>11347.58</v>
      </c>
      <c r="F188" s="140">
        <v>16475</v>
      </c>
      <c r="G188" s="289">
        <f>G190+G191+G192+G194+G195+G196+G197+G198+G199+G201+G202+G203+G204+G205+G206+G207+G210+G211+G213</f>
        <v>13900</v>
      </c>
      <c r="H188" s="289">
        <f t="shared" ref="H188:I188" si="26">H190+H191+H192+H194+H195+H196+H197+H198+H199+H201+H202+H203+H204+H205+H206+H207+H210+H211+H213</f>
        <v>13900</v>
      </c>
      <c r="I188" s="289">
        <f t="shared" si="26"/>
        <v>13900</v>
      </c>
    </row>
    <row r="189" spans="1:9" x14ac:dyDescent="0.25">
      <c r="A189" s="173">
        <v>321</v>
      </c>
      <c r="B189" s="176"/>
      <c r="C189" s="177"/>
      <c r="D189" s="101" t="s">
        <v>159</v>
      </c>
      <c r="E189" s="101">
        <f>E190+E191+E192</f>
        <v>3499.29</v>
      </c>
      <c r="F189" s="101">
        <f t="shared" ref="F189:I189" si="27">F190+F191+F192</f>
        <v>1800</v>
      </c>
      <c r="G189" s="285">
        <f t="shared" si="27"/>
        <v>1270</v>
      </c>
      <c r="H189" s="285">
        <f t="shared" si="27"/>
        <v>1270</v>
      </c>
      <c r="I189" s="285">
        <f t="shared" si="27"/>
        <v>1270</v>
      </c>
    </row>
    <row r="190" spans="1:9" x14ac:dyDescent="0.25">
      <c r="A190" s="168">
        <v>3211</v>
      </c>
      <c r="B190" s="169"/>
      <c r="C190" s="170"/>
      <c r="D190" s="152" t="s">
        <v>94</v>
      </c>
      <c r="E190" s="148">
        <v>3278.29</v>
      </c>
      <c r="F190" s="254">
        <v>1300</v>
      </c>
      <c r="G190" s="142">
        <v>800</v>
      </c>
      <c r="H190" s="142">
        <v>800</v>
      </c>
      <c r="I190" s="142">
        <v>800</v>
      </c>
    </row>
    <row r="191" spans="1:9" x14ac:dyDescent="0.25">
      <c r="A191" s="168">
        <v>3213</v>
      </c>
      <c r="B191" s="169"/>
      <c r="C191" s="170"/>
      <c r="D191" s="152" t="s">
        <v>95</v>
      </c>
      <c r="E191" s="148">
        <v>80</v>
      </c>
      <c r="F191" s="254">
        <v>400</v>
      </c>
      <c r="G191" s="142">
        <v>370</v>
      </c>
      <c r="H191" s="142">
        <v>370</v>
      </c>
      <c r="I191" s="142">
        <v>370</v>
      </c>
    </row>
    <row r="192" spans="1:9" x14ac:dyDescent="0.25">
      <c r="A192" s="168">
        <v>3214</v>
      </c>
      <c r="B192" s="169"/>
      <c r="C192" s="170"/>
      <c r="D192" s="152" t="s">
        <v>170</v>
      </c>
      <c r="E192" s="148">
        <v>141</v>
      </c>
      <c r="F192" s="254">
        <v>100</v>
      </c>
      <c r="G192" s="142">
        <v>100</v>
      </c>
      <c r="H192" s="142">
        <v>100</v>
      </c>
      <c r="I192" s="142">
        <v>100</v>
      </c>
    </row>
    <row r="193" spans="1:9" x14ac:dyDescent="0.25">
      <c r="A193" s="173">
        <v>322</v>
      </c>
      <c r="B193" s="176"/>
      <c r="C193" s="177"/>
      <c r="D193" s="101" t="s">
        <v>160</v>
      </c>
      <c r="E193" s="101">
        <f>E194+E195+E196+E197+E198+E199</f>
        <v>4898.7100000000009</v>
      </c>
      <c r="F193" s="101">
        <f t="shared" ref="F193:I193" si="28">F194+F195+F196+F197+F198+F199</f>
        <v>5430</v>
      </c>
      <c r="G193" s="285">
        <f t="shared" si="28"/>
        <v>5430</v>
      </c>
      <c r="H193" s="285">
        <f t="shared" si="28"/>
        <v>5430</v>
      </c>
      <c r="I193" s="285">
        <f t="shared" si="28"/>
        <v>5430</v>
      </c>
    </row>
    <row r="194" spans="1:9" x14ac:dyDescent="0.25">
      <c r="A194" s="168">
        <v>3221</v>
      </c>
      <c r="B194" s="169"/>
      <c r="C194" s="170"/>
      <c r="D194" s="152" t="s">
        <v>73</v>
      </c>
      <c r="E194" s="148">
        <v>1000</v>
      </c>
      <c r="F194" s="254">
        <v>900</v>
      </c>
      <c r="G194" s="142">
        <v>600</v>
      </c>
      <c r="H194" s="142">
        <v>600</v>
      </c>
      <c r="I194" s="142">
        <v>600</v>
      </c>
    </row>
    <row r="195" spans="1:9" x14ac:dyDescent="0.25">
      <c r="A195" s="184">
        <v>3222</v>
      </c>
      <c r="C195" s="185"/>
      <c r="D195" s="41" t="s">
        <v>72</v>
      </c>
      <c r="E195" s="41">
        <v>3.99</v>
      </c>
      <c r="F195" s="254">
        <v>50</v>
      </c>
      <c r="G195" s="290">
        <v>50</v>
      </c>
      <c r="H195" s="290">
        <v>50</v>
      </c>
      <c r="I195" s="290">
        <v>50</v>
      </c>
    </row>
    <row r="196" spans="1:9" x14ac:dyDescent="0.25">
      <c r="A196" s="168">
        <v>3223</v>
      </c>
      <c r="B196" s="169"/>
      <c r="C196" s="170"/>
      <c r="D196" s="152" t="s">
        <v>97</v>
      </c>
      <c r="E196" s="148">
        <v>2675.77</v>
      </c>
      <c r="F196" s="254">
        <v>2600</v>
      </c>
      <c r="G196" s="142">
        <v>3100</v>
      </c>
      <c r="H196" s="142">
        <v>3100</v>
      </c>
      <c r="I196" s="142">
        <v>3100</v>
      </c>
    </row>
    <row r="197" spans="1:9" x14ac:dyDescent="0.25">
      <c r="A197" s="168">
        <v>3224</v>
      </c>
      <c r="B197" s="169"/>
      <c r="C197" s="170"/>
      <c r="D197" s="152" t="s">
        <v>74</v>
      </c>
      <c r="E197" s="148">
        <v>888.94</v>
      </c>
      <c r="F197" s="254">
        <v>400</v>
      </c>
      <c r="G197" s="142">
        <v>500</v>
      </c>
      <c r="H197" s="142">
        <v>500</v>
      </c>
      <c r="I197" s="142">
        <v>500</v>
      </c>
    </row>
    <row r="198" spans="1:9" x14ac:dyDescent="0.25">
      <c r="A198" s="168">
        <v>3225</v>
      </c>
      <c r="B198" s="169"/>
      <c r="C198" s="170"/>
      <c r="D198" s="152" t="s">
        <v>75</v>
      </c>
      <c r="E198" s="148">
        <v>119.17</v>
      </c>
      <c r="F198" s="254">
        <v>1350</v>
      </c>
      <c r="G198" s="142">
        <v>1000</v>
      </c>
      <c r="H198" s="142">
        <v>1000</v>
      </c>
      <c r="I198" s="142">
        <v>1000</v>
      </c>
    </row>
    <row r="199" spans="1:9" x14ac:dyDescent="0.25">
      <c r="A199" s="168">
        <v>3227</v>
      </c>
      <c r="B199" s="169"/>
      <c r="C199" s="170"/>
      <c r="D199" s="152" t="s">
        <v>98</v>
      </c>
      <c r="E199" s="148">
        <v>210.84</v>
      </c>
      <c r="F199" s="254">
        <v>130</v>
      </c>
      <c r="G199" s="142">
        <v>180</v>
      </c>
      <c r="H199" s="142">
        <v>180</v>
      </c>
      <c r="I199" s="142">
        <v>180</v>
      </c>
    </row>
    <row r="200" spans="1:9" x14ac:dyDescent="0.25">
      <c r="A200" s="173">
        <v>323</v>
      </c>
      <c r="B200" s="176"/>
      <c r="C200" s="177"/>
      <c r="D200" s="101" t="s">
        <v>161</v>
      </c>
      <c r="E200" s="101">
        <f>E201+E202+E203+E204+E205+E206+E207</f>
        <v>2697.32</v>
      </c>
      <c r="F200" s="101">
        <f t="shared" ref="F200:I200" si="29">F201+F202+F203+F204+F205+F206+F207</f>
        <v>8045</v>
      </c>
      <c r="G200" s="285">
        <f t="shared" si="29"/>
        <v>6500</v>
      </c>
      <c r="H200" s="285">
        <f t="shared" si="29"/>
        <v>6500</v>
      </c>
      <c r="I200" s="285">
        <f t="shared" si="29"/>
        <v>6500</v>
      </c>
    </row>
    <row r="201" spans="1:9" x14ac:dyDescent="0.25">
      <c r="A201" s="168">
        <v>3231</v>
      </c>
      <c r="B201" s="169"/>
      <c r="C201" s="170"/>
      <c r="D201" s="152" t="s">
        <v>99</v>
      </c>
      <c r="E201" s="148">
        <v>397.99</v>
      </c>
      <c r="F201" s="254">
        <v>645</v>
      </c>
      <c r="G201" s="142">
        <v>500</v>
      </c>
      <c r="H201" s="142">
        <v>500</v>
      </c>
      <c r="I201" s="142">
        <v>500</v>
      </c>
    </row>
    <row r="202" spans="1:9" x14ac:dyDescent="0.25">
      <c r="A202" s="168">
        <v>3232</v>
      </c>
      <c r="B202" s="169"/>
      <c r="C202" s="170"/>
      <c r="D202" s="152" t="s">
        <v>77</v>
      </c>
      <c r="E202" s="148">
        <v>1209.49</v>
      </c>
      <c r="F202" s="254">
        <v>2000</v>
      </c>
      <c r="G202" s="142">
        <v>2000</v>
      </c>
      <c r="H202" s="142">
        <v>2000</v>
      </c>
      <c r="I202" s="142">
        <v>2000</v>
      </c>
    </row>
    <row r="203" spans="1:9" x14ac:dyDescent="0.25">
      <c r="A203" s="168">
        <v>3234</v>
      </c>
      <c r="B203" s="169"/>
      <c r="C203" s="170"/>
      <c r="D203" s="152" t="s">
        <v>101</v>
      </c>
      <c r="E203" s="148">
        <v>447.28</v>
      </c>
      <c r="F203" s="254">
        <v>500</v>
      </c>
      <c r="G203" s="142">
        <v>500</v>
      </c>
      <c r="H203" s="142">
        <v>500</v>
      </c>
      <c r="I203" s="142">
        <v>500</v>
      </c>
    </row>
    <row r="204" spans="1:9" x14ac:dyDescent="0.25">
      <c r="A204" s="168">
        <v>3236</v>
      </c>
      <c r="B204" s="169"/>
      <c r="C204" s="170"/>
      <c r="D204" s="152" t="s">
        <v>102</v>
      </c>
      <c r="E204" s="148"/>
      <c r="F204" s="254">
        <v>50</v>
      </c>
      <c r="G204" s="142">
        <v>50</v>
      </c>
      <c r="H204" s="142">
        <v>50</v>
      </c>
      <c r="I204" s="142">
        <v>50</v>
      </c>
    </row>
    <row r="205" spans="1:9" x14ac:dyDescent="0.25">
      <c r="A205" s="168">
        <v>3237</v>
      </c>
      <c r="B205" s="169"/>
      <c r="C205" s="170"/>
      <c r="D205" s="152" t="s">
        <v>173</v>
      </c>
      <c r="E205" s="148">
        <v>424.98</v>
      </c>
      <c r="F205" s="254">
        <v>250</v>
      </c>
      <c r="G205" s="142">
        <v>250</v>
      </c>
      <c r="H205" s="142">
        <v>250</v>
      </c>
      <c r="I205" s="142">
        <v>250</v>
      </c>
    </row>
    <row r="206" spans="1:9" x14ac:dyDescent="0.25">
      <c r="A206" s="168">
        <v>3238</v>
      </c>
      <c r="B206" s="169"/>
      <c r="C206" s="170"/>
      <c r="D206" s="257" t="s">
        <v>103</v>
      </c>
      <c r="E206" s="157">
        <v>195.75</v>
      </c>
      <c r="F206" s="254">
        <v>4600</v>
      </c>
      <c r="G206" s="142">
        <v>3000</v>
      </c>
      <c r="H206" s="142">
        <v>3000</v>
      </c>
      <c r="I206" s="142">
        <v>3000</v>
      </c>
    </row>
    <row r="207" spans="1:9" x14ac:dyDescent="0.25">
      <c r="A207" s="168">
        <v>3239</v>
      </c>
      <c r="B207" s="169"/>
      <c r="C207" s="170"/>
      <c r="D207" s="41" t="s">
        <v>104</v>
      </c>
      <c r="E207" s="41">
        <v>21.83</v>
      </c>
      <c r="F207" s="259">
        <v>0</v>
      </c>
      <c r="G207" s="290">
        <v>200</v>
      </c>
      <c r="H207" s="290">
        <v>200</v>
      </c>
      <c r="I207" s="290">
        <v>200</v>
      </c>
    </row>
    <row r="208" spans="1:9" ht="25.5" x14ac:dyDescent="0.25">
      <c r="A208" s="173">
        <v>329</v>
      </c>
      <c r="B208" s="174"/>
      <c r="C208" s="175"/>
      <c r="D208" s="102" t="s">
        <v>109</v>
      </c>
      <c r="E208" s="102">
        <f>E209+E210+E211+E212+E213</f>
        <v>252.26</v>
      </c>
      <c r="F208" s="102">
        <f t="shared" ref="F208:I208" si="30">F209+F210+F211+F212+F213</f>
        <v>1200</v>
      </c>
      <c r="G208" s="291">
        <f t="shared" si="30"/>
        <v>700</v>
      </c>
      <c r="H208" s="291">
        <f t="shared" si="30"/>
        <v>700</v>
      </c>
      <c r="I208" s="291">
        <f t="shared" si="30"/>
        <v>700</v>
      </c>
    </row>
    <row r="209" spans="1:9" x14ac:dyDescent="0.25">
      <c r="A209" s="168">
        <v>3292</v>
      </c>
      <c r="B209" s="109"/>
      <c r="C209" s="110"/>
      <c r="D209" s="152" t="s">
        <v>105</v>
      </c>
      <c r="E209" s="148"/>
      <c r="F209" s="254">
        <v>0</v>
      </c>
      <c r="G209" s="142"/>
      <c r="H209" s="142"/>
      <c r="I209" s="142"/>
    </row>
    <row r="210" spans="1:9" x14ac:dyDescent="0.25">
      <c r="A210" s="168">
        <v>3293</v>
      </c>
      <c r="B210" s="169"/>
      <c r="C210" s="170"/>
      <c r="D210" s="152" t="s">
        <v>106</v>
      </c>
      <c r="E210" s="148">
        <v>216.91</v>
      </c>
      <c r="F210" s="254">
        <v>50</v>
      </c>
      <c r="G210" s="142">
        <v>150</v>
      </c>
      <c r="H210" s="142">
        <v>150</v>
      </c>
      <c r="I210" s="142">
        <v>150</v>
      </c>
    </row>
    <row r="211" spans="1:9" x14ac:dyDescent="0.25">
      <c r="A211" s="168">
        <v>3294</v>
      </c>
      <c r="B211" s="169"/>
      <c r="C211" s="170"/>
      <c r="D211" s="152" t="s">
        <v>171</v>
      </c>
      <c r="E211" s="148"/>
      <c r="F211" s="254">
        <v>0</v>
      </c>
      <c r="G211" s="142">
        <v>50</v>
      </c>
      <c r="H211" s="142">
        <v>50</v>
      </c>
      <c r="I211" s="142">
        <v>50</v>
      </c>
    </row>
    <row r="212" spans="1:9" x14ac:dyDescent="0.25">
      <c r="A212" s="168">
        <v>3295</v>
      </c>
      <c r="B212" s="169"/>
      <c r="C212" s="170"/>
      <c r="D212" s="152" t="s">
        <v>108</v>
      </c>
      <c r="E212" s="148"/>
      <c r="F212" s="254">
        <v>0</v>
      </c>
      <c r="G212" s="142"/>
      <c r="H212" s="142"/>
      <c r="I212" s="142"/>
    </row>
    <row r="213" spans="1:9" ht="24.75" customHeight="1" x14ac:dyDescent="0.25">
      <c r="A213" s="168">
        <v>3299</v>
      </c>
      <c r="B213" s="169"/>
      <c r="C213" s="170"/>
      <c r="D213" s="152" t="s">
        <v>109</v>
      </c>
      <c r="E213" s="148">
        <v>35.35</v>
      </c>
      <c r="F213" s="254">
        <v>1150</v>
      </c>
      <c r="G213" s="142">
        <v>500</v>
      </c>
      <c r="H213" s="142">
        <v>500</v>
      </c>
      <c r="I213" s="142">
        <v>500</v>
      </c>
    </row>
    <row r="214" spans="1:9" x14ac:dyDescent="0.25">
      <c r="A214" s="127">
        <v>34</v>
      </c>
      <c r="B214" s="171"/>
      <c r="C214" s="172"/>
      <c r="D214" s="153" t="s">
        <v>172</v>
      </c>
      <c r="E214" s="147">
        <f>E215+E216</f>
        <v>123.10999999999999</v>
      </c>
      <c r="F214" s="269">
        <v>10</v>
      </c>
      <c r="G214" s="281">
        <f>G215+G216</f>
        <v>10</v>
      </c>
      <c r="H214" s="281">
        <f t="shared" ref="H214:I214" si="31">H215+H216</f>
        <v>10</v>
      </c>
      <c r="I214" s="281">
        <f t="shared" si="31"/>
        <v>10</v>
      </c>
    </row>
    <row r="215" spans="1:9" ht="25.5" x14ac:dyDescent="0.25">
      <c r="A215" s="168">
        <v>3431</v>
      </c>
      <c r="B215" s="169"/>
      <c r="C215" s="170"/>
      <c r="D215" s="152" t="s">
        <v>110</v>
      </c>
      <c r="E215" s="148">
        <v>83.85</v>
      </c>
      <c r="F215" s="254">
        <v>0</v>
      </c>
      <c r="G215" s="142"/>
      <c r="H215" s="142"/>
      <c r="I215" s="142"/>
    </row>
    <row r="216" spans="1:9" x14ac:dyDescent="0.25">
      <c r="A216" s="168">
        <v>3433</v>
      </c>
      <c r="B216" s="169"/>
      <c r="C216" s="170"/>
      <c r="D216" s="152" t="s">
        <v>115</v>
      </c>
      <c r="E216" s="148">
        <v>39.26</v>
      </c>
      <c r="F216" s="254">
        <v>10</v>
      </c>
      <c r="G216" s="142">
        <v>10</v>
      </c>
      <c r="H216" s="142">
        <v>10</v>
      </c>
      <c r="I216" s="142">
        <v>10</v>
      </c>
    </row>
    <row r="217" spans="1:9" x14ac:dyDescent="0.25">
      <c r="A217" s="127">
        <v>36</v>
      </c>
      <c r="B217" s="171"/>
      <c r="C217" s="172"/>
      <c r="D217" s="153"/>
      <c r="E217" s="153">
        <f>E218</f>
        <v>56.57</v>
      </c>
      <c r="F217" s="140"/>
      <c r="G217" s="281">
        <f>G218</f>
        <v>100</v>
      </c>
      <c r="H217" s="281">
        <f t="shared" ref="H217:I217" si="32">H218</f>
        <v>100</v>
      </c>
      <c r="I217" s="281">
        <f t="shared" si="32"/>
        <v>100</v>
      </c>
    </row>
    <row r="218" spans="1:9" x14ac:dyDescent="0.25">
      <c r="A218" s="168">
        <v>3691</v>
      </c>
      <c r="B218" s="169"/>
      <c r="C218" s="170"/>
      <c r="D218" s="152" t="s">
        <v>281</v>
      </c>
      <c r="E218" s="152">
        <v>56.57</v>
      </c>
      <c r="F218" s="47"/>
      <c r="G218" s="142">
        <v>100</v>
      </c>
      <c r="H218" s="142">
        <v>100</v>
      </c>
      <c r="I218" s="142">
        <v>100</v>
      </c>
    </row>
    <row r="219" spans="1:9" x14ac:dyDescent="0.25">
      <c r="A219" s="127">
        <v>37</v>
      </c>
      <c r="B219" s="171"/>
      <c r="C219" s="172"/>
      <c r="D219" s="153"/>
      <c r="E219" s="153">
        <f>E220</f>
        <v>223.5</v>
      </c>
      <c r="F219" s="140"/>
      <c r="G219" s="281"/>
      <c r="H219" s="281"/>
      <c r="I219" s="281"/>
    </row>
    <row r="220" spans="1:9" x14ac:dyDescent="0.25">
      <c r="A220" s="168">
        <v>3722</v>
      </c>
      <c r="B220" s="169"/>
      <c r="C220" s="170"/>
      <c r="D220" s="152" t="s">
        <v>111</v>
      </c>
      <c r="E220" s="152">
        <v>223.5</v>
      </c>
      <c r="F220" s="47"/>
      <c r="G220" s="142"/>
      <c r="H220" s="142"/>
      <c r="I220" s="142"/>
    </row>
    <row r="221" spans="1:9" x14ac:dyDescent="0.25">
      <c r="A221" s="229" t="s">
        <v>62</v>
      </c>
      <c r="B221" s="230"/>
      <c r="C221" s="231"/>
      <c r="D221" s="150" t="s">
        <v>63</v>
      </c>
      <c r="E221" s="144"/>
      <c r="F221" s="254">
        <v>18300</v>
      </c>
      <c r="G221" s="286"/>
      <c r="H221" s="286"/>
      <c r="I221" s="286"/>
    </row>
    <row r="222" spans="1:9" x14ac:dyDescent="0.25">
      <c r="A222" s="127">
        <v>32</v>
      </c>
      <c r="B222" s="171"/>
      <c r="C222" s="172"/>
      <c r="D222" s="153" t="s">
        <v>30</v>
      </c>
      <c r="E222" s="251">
        <f>E223+E224+E226+E227+E228+E229+E231+E232</f>
        <v>26751.97</v>
      </c>
      <c r="F222" s="132">
        <v>18300</v>
      </c>
      <c r="G222" s="292">
        <f>G223+G224+G225+G226+G227+G228+G229+G230+G231+G232</f>
        <v>16950</v>
      </c>
      <c r="H222" s="292">
        <f t="shared" ref="H222:I222" si="33">H223+H224+H225+H226+H227+H228+H229+H230+H231+H232</f>
        <v>16950</v>
      </c>
      <c r="I222" s="292">
        <f t="shared" si="33"/>
        <v>16950</v>
      </c>
    </row>
    <row r="223" spans="1:9" x14ac:dyDescent="0.25">
      <c r="A223" s="168">
        <v>3211</v>
      </c>
      <c r="B223" s="169"/>
      <c r="C223" s="170"/>
      <c r="D223" s="152" t="s">
        <v>94</v>
      </c>
      <c r="E223" s="248">
        <v>2031.4</v>
      </c>
      <c r="F223" s="254">
        <v>2800</v>
      </c>
      <c r="G223" s="142">
        <v>2300</v>
      </c>
      <c r="H223" s="142">
        <v>2300</v>
      </c>
      <c r="I223" s="142">
        <v>2300</v>
      </c>
    </row>
    <row r="224" spans="1:9" x14ac:dyDescent="0.25">
      <c r="A224" s="168">
        <v>3213</v>
      </c>
      <c r="B224" s="169"/>
      <c r="C224" s="170"/>
      <c r="D224" s="152" t="s">
        <v>95</v>
      </c>
      <c r="E224" s="248">
        <v>7.5</v>
      </c>
      <c r="F224" s="254">
        <v>0</v>
      </c>
      <c r="G224" s="142">
        <v>0</v>
      </c>
      <c r="H224" s="142">
        <v>0</v>
      </c>
      <c r="I224" s="142">
        <v>0</v>
      </c>
    </row>
    <row r="225" spans="1:9" x14ac:dyDescent="0.25">
      <c r="A225" s="168">
        <v>3221</v>
      </c>
      <c r="B225" s="169"/>
      <c r="C225" s="170"/>
      <c r="D225" s="152" t="s">
        <v>73</v>
      </c>
      <c r="E225" s="248"/>
      <c r="F225" s="254">
        <v>3400</v>
      </c>
      <c r="G225" s="142">
        <v>1000</v>
      </c>
      <c r="H225" s="142">
        <v>1000</v>
      </c>
      <c r="I225" s="142">
        <v>1000</v>
      </c>
    </row>
    <row r="226" spans="1:9" x14ac:dyDescent="0.25">
      <c r="A226" s="168">
        <v>3223</v>
      </c>
      <c r="B226" s="169"/>
      <c r="C226" s="170"/>
      <c r="D226" s="152" t="s">
        <v>97</v>
      </c>
      <c r="E226" s="248">
        <v>4535.53</v>
      </c>
      <c r="F226" s="254">
        <v>0</v>
      </c>
      <c r="G226" s="142">
        <v>0</v>
      </c>
      <c r="H226" s="142"/>
      <c r="I226" s="142"/>
    </row>
    <row r="227" spans="1:9" x14ac:dyDescent="0.25">
      <c r="A227" s="168">
        <v>3224</v>
      </c>
      <c r="B227" s="169"/>
      <c r="C227" s="170"/>
      <c r="D227" s="152" t="s">
        <v>74</v>
      </c>
      <c r="E227" s="248">
        <v>453.8</v>
      </c>
      <c r="F227" s="254">
        <v>500</v>
      </c>
      <c r="G227" s="142">
        <v>500</v>
      </c>
      <c r="H227" s="142">
        <v>500</v>
      </c>
      <c r="I227" s="142">
        <v>500</v>
      </c>
    </row>
    <row r="228" spans="1:9" x14ac:dyDescent="0.25">
      <c r="A228" s="168">
        <v>3231</v>
      </c>
      <c r="B228" s="169"/>
      <c r="C228" s="170"/>
      <c r="D228" s="152" t="s">
        <v>99</v>
      </c>
      <c r="E228" s="248">
        <v>13712.64</v>
      </c>
      <c r="F228" s="254">
        <v>9000</v>
      </c>
      <c r="G228" s="142">
        <v>13000</v>
      </c>
      <c r="H228" s="142">
        <v>13000</v>
      </c>
      <c r="I228" s="142">
        <v>13000</v>
      </c>
    </row>
    <row r="229" spans="1:9" x14ac:dyDescent="0.25">
      <c r="A229" s="168">
        <v>3232</v>
      </c>
      <c r="B229" s="169"/>
      <c r="C229" s="170"/>
      <c r="D229" s="152" t="s">
        <v>77</v>
      </c>
      <c r="E229" s="248">
        <v>184.7</v>
      </c>
      <c r="F229" s="254">
        <v>200</v>
      </c>
      <c r="G229" s="142">
        <v>150</v>
      </c>
      <c r="H229" s="142">
        <v>150</v>
      </c>
      <c r="I229" s="142">
        <v>150</v>
      </c>
    </row>
    <row r="230" spans="1:9" x14ac:dyDescent="0.25">
      <c r="A230" s="186">
        <v>3234</v>
      </c>
      <c r="B230" s="187"/>
      <c r="C230" s="188"/>
      <c r="D230" s="142" t="s">
        <v>101</v>
      </c>
      <c r="E230" s="252"/>
      <c r="F230" s="260">
        <v>100</v>
      </c>
      <c r="G230" s="142">
        <v>0</v>
      </c>
      <c r="H230" s="142"/>
      <c r="I230" s="142"/>
    </row>
    <row r="231" spans="1:9" x14ac:dyDescent="0.25">
      <c r="A231" s="168">
        <v>3292</v>
      </c>
      <c r="B231" s="169"/>
      <c r="C231" s="170"/>
      <c r="D231" s="152" t="s">
        <v>105</v>
      </c>
      <c r="E231" s="248">
        <v>2292</v>
      </c>
      <c r="F231" s="254">
        <v>0</v>
      </c>
      <c r="G231" s="142">
        <v>0</v>
      </c>
      <c r="H231" s="142"/>
      <c r="I231" s="142"/>
    </row>
    <row r="232" spans="1:9" x14ac:dyDescent="0.25">
      <c r="A232" s="168">
        <v>3299</v>
      </c>
      <c r="B232" s="189"/>
      <c r="C232" s="190"/>
      <c r="D232" s="104" t="s">
        <v>109</v>
      </c>
      <c r="E232" s="248">
        <v>3534.4</v>
      </c>
      <c r="F232" s="254">
        <v>2300</v>
      </c>
      <c r="G232" s="293">
        <v>0</v>
      </c>
      <c r="H232" s="293"/>
      <c r="I232" s="293"/>
    </row>
    <row r="233" spans="1:9" x14ac:dyDescent="0.25">
      <c r="A233" s="229" t="s">
        <v>70</v>
      </c>
      <c r="B233" s="230"/>
      <c r="C233" s="231"/>
      <c r="D233" s="150" t="s">
        <v>196</v>
      </c>
      <c r="E233" s="150"/>
      <c r="F233" s="47">
        <v>0</v>
      </c>
      <c r="G233" s="286"/>
      <c r="H233" s="286"/>
      <c r="I233" s="286"/>
    </row>
    <row r="234" spans="1:9" x14ac:dyDescent="0.25">
      <c r="A234" s="127">
        <v>32</v>
      </c>
      <c r="B234" s="171"/>
      <c r="C234" s="172"/>
      <c r="D234" s="153" t="s">
        <v>30</v>
      </c>
      <c r="E234" s="262">
        <f>E245</f>
        <v>3754.18</v>
      </c>
      <c r="F234" s="140">
        <v>0</v>
      </c>
      <c r="G234" s="281"/>
      <c r="H234" s="281"/>
      <c r="I234" s="281"/>
    </row>
    <row r="235" spans="1:9" x14ac:dyDescent="0.25">
      <c r="A235" s="168">
        <v>3211</v>
      </c>
      <c r="B235" s="169"/>
      <c r="C235" s="170"/>
      <c r="D235" s="152" t="s">
        <v>94</v>
      </c>
      <c r="E235" s="148"/>
      <c r="F235" s="254">
        <v>0</v>
      </c>
      <c r="G235" s="142"/>
      <c r="H235" s="142"/>
      <c r="I235" s="142"/>
    </row>
    <row r="236" spans="1:9" x14ac:dyDescent="0.25">
      <c r="A236" s="168">
        <v>3213</v>
      </c>
      <c r="B236" s="169"/>
      <c r="C236" s="170"/>
      <c r="D236" s="152" t="s">
        <v>95</v>
      </c>
      <c r="E236" s="148"/>
      <c r="F236" s="254">
        <v>0</v>
      </c>
      <c r="G236" s="142"/>
      <c r="H236" s="142"/>
      <c r="I236" s="142"/>
    </row>
    <row r="237" spans="1:9" x14ac:dyDescent="0.25">
      <c r="A237" s="168">
        <v>3214</v>
      </c>
      <c r="B237" s="169"/>
      <c r="C237" s="170"/>
      <c r="D237" s="152" t="s">
        <v>96</v>
      </c>
      <c r="E237" s="148"/>
      <c r="F237" s="254">
        <v>0</v>
      </c>
      <c r="G237" s="142"/>
      <c r="H237" s="142"/>
      <c r="I237" s="142"/>
    </row>
    <row r="238" spans="1:9" x14ac:dyDescent="0.25">
      <c r="A238" s="168">
        <v>3221</v>
      </c>
      <c r="B238" s="169"/>
      <c r="C238" s="170"/>
      <c r="D238" s="152" t="s">
        <v>73</v>
      </c>
      <c r="E238" s="148"/>
      <c r="F238" s="254">
        <v>0</v>
      </c>
      <c r="G238" s="142"/>
      <c r="H238" s="142"/>
      <c r="I238" s="142"/>
    </row>
    <row r="239" spans="1:9" x14ac:dyDescent="0.25">
      <c r="A239" s="168">
        <v>3225</v>
      </c>
      <c r="B239" s="189"/>
      <c r="C239" s="190"/>
      <c r="D239" s="152" t="s">
        <v>194</v>
      </c>
      <c r="E239" s="148"/>
      <c r="F239" s="254">
        <v>0</v>
      </c>
      <c r="G239" s="142"/>
      <c r="H239" s="142"/>
      <c r="I239" s="142"/>
    </row>
    <row r="240" spans="1:9" x14ac:dyDescent="0.25">
      <c r="A240" s="168">
        <v>3231</v>
      </c>
      <c r="B240" s="189"/>
      <c r="C240" s="190"/>
      <c r="D240" s="152" t="s">
        <v>99</v>
      </c>
      <c r="E240" s="148"/>
      <c r="F240" s="254">
        <v>0</v>
      </c>
      <c r="G240" s="142"/>
      <c r="H240" s="142"/>
      <c r="I240" s="142"/>
    </row>
    <row r="241" spans="1:9" x14ac:dyDescent="0.25">
      <c r="A241" s="168">
        <v>3232</v>
      </c>
      <c r="B241" s="189"/>
      <c r="C241" s="190"/>
      <c r="D241" s="152" t="s">
        <v>77</v>
      </c>
      <c r="E241" s="148"/>
      <c r="F241" s="254">
        <v>0</v>
      </c>
      <c r="G241" s="142"/>
      <c r="H241" s="142"/>
      <c r="I241" s="142"/>
    </row>
    <row r="242" spans="1:9" x14ac:dyDescent="0.25">
      <c r="A242" s="168">
        <v>3238</v>
      </c>
      <c r="B242" s="189"/>
      <c r="C242" s="190"/>
      <c r="D242" s="152" t="s">
        <v>103</v>
      </c>
      <c r="E242" s="148"/>
      <c r="F242" s="254">
        <v>0</v>
      </c>
      <c r="G242" s="142"/>
      <c r="H242" s="142"/>
      <c r="I242" s="142"/>
    </row>
    <row r="243" spans="1:9" x14ac:dyDescent="0.25">
      <c r="A243" s="168">
        <v>3293</v>
      </c>
      <c r="B243" s="189"/>
      <c r="C243" s="190"/>
      <c r="D243" s="152" t="s">
        <v>106</v>
      </c>
      <c r="E243" s="148"/>
      <c r="F243" s="254">
        <v>0</v>
      </c>
      <c r="G243" s="142"/>
      <c r="H243" s="142"/>
      <c r="I243" s="142"/>
    </row>
    <row r="244" spans="1:9" x14ac:dyDescent="0.25">
      <c r="A244" s="168">
        <v>3294</v>
      </c>
      <c r="B244" s="189"/>
      <c r="C244" s="190"/>
      <c r="D244" s="152" t="s">
        <v>195</v>
      </c>
      <c r="E244" s="148"/>
      <c r="F244" s="254">
        <v>0</v>
      </c>
      <c r="G244" s="142"/>
      <c r="H244" s="142"/>
      <c r="I244" s="142"/>
    </row>
    <row r="245" spans="1:9" x14ac:dyDescent="0.25">
      <c r="A245" s="168">
        <v>3299</v>
      </c>
      <c r="B245" s="189"/>
      <c r="C245" s="190"/>
      <c r="D245" s="104" t="s">
        <v>109</v>
      </c>
      <c r="E245" s="104">
        <v>3754.18</v>
      </c>
      <c r="F245" s="254">
        <v>0</v>
      </c>
      <c r="G245" s="293"/>
      <c r="H245" s="293"/>
      <c r="I245" s="293"/>
    </row>
    <row r="246" spans="1:9" x14ac:dyDescent="0.25">
      <c r="A246" s="229" t="s">
        <v>64</v>
      </c>
      <c r="B246" s="230"/>
      <c r="C246" s="231"/>
      <c r="D246" s="37" t="s">
        <v>65</v>
      </c>
      <c r="E246" s="322">
        <f>E254</f>
        <v>88</v>
      </c>
      <c r="F246" s="47">
        <v>7498.02</v>
      </c>
      <c r="G246" s="323">
        <f>G247+G253+G256+G263+G266</f>
        <v>3400</v>
      </c>
      <c r="H246" s="323">
        <f t="shared" ref="H246:I246" si="34">H247+H253+H256+H263+H266</f>
        <v>3400</v>
      </c>
      <c r="I246" s="323">
        <f t="shared" si="34"/>
        <v>3400</v>
      </c>
    </row>
    <row r="247" spans="1:9" x14ac:dyDescent="0.25">
      <c r="A247" s="127">
        <v>32</v>
      </c>
      <c r="B247" s="171"/>
      <c r="C247" s="172"/>
      <c r="D247" s="153" t="s">
        <v>30</v>
      </c>
      <c r="E247" s="147"/>
      <c r="F247" s="140">
        <v>5385</v>
      </c>
      <c r="G247" s="281">
        <f>G249+G248+G250+G251+G252</f>
        <v>1400</v>
      </c>
      <c r="H247" s="281">
        <f t="shared" ref="H247:I247" si="35">H249+H248+H250+H251+H252</f>
        <v>1400</v>
      </c>
      <c r="I247" s="281">
        <f t="shared" si="35"/>
        <v>1400</v>
      </c>
    </row>
    <row r="248" spans="1:9" x14ac:dyDescent="0.25">
      <c r="A248" s="168">
        <v>3221</v>
      </c>
      <c r="B248" s="169"/>
      <c r="C248" s="170"/>
      <c r="D248" s="152" t="s">
        <v>73</v>
      </c>
      <c r="E248" s="148"/>
      <c r="F248" s="254">
        <v>0</v>
      </c>
      <c r="G248" s="142"/>
      <c r="H248" s="142"/>
      <c r="I248" s="142"/>
    </row>
    <row r="249" spans="1:9" x14ac:dyDescent="0.25">
      <c r="A249" s="99">
        <v>3231</v>
      </c>
      <c r="B249" s="99" t="s">
        <v>121</v>
      </c>
      <c r="C249" s="99"/>
      <c r="D249" s="152" t="s">
        <v>99</v>
      </c>
      <c r="E249" s="148"/>
      <c r="F249" s="254">
        <v>0</v>
      </c>
      <c r="G249" s="142">
        <v>400</v>
      </c>
      <c r="H249" s="142">
        <v>400</v>
      </c>
      <c r="I249" s="142">
        <v>400</v>
      </c>
    </row>
    <row r="250" spans="1:9" x14ac:dyDescent="0.25">
      <c r="A250" s="99">
        <v>3225</v>
      </c>
      <c r="B250" s="99"/>
      <c r="C250" s="99"/>
      <c r="D250" s="152" t="s">
        <v>194</v>
      </c>
      <c r="E250" s="148"/>
      <c r="F250" s="254">
        <v>0</v>
      </c>
      <c r="G250" s="142"/>
      <c r="H250" s="142"/>
      <c r="I250" s="142"/>
    </row>
    <row r="251" spans="1:9" x14ac:dyDescent="0.25">
      <c r="A251" s="99">
        <v>3239</v>
      </c>
      <c r="B251" s="99"/>
      <c r="C251" s="99"/>
      <c r="D251" s="152" t="s">
        <v>104</v>
      </c>
      <c r="E251" s="148"/>
      <c r="F251" s="254">
        <v>3985</v>
      </c>
      <c r="G251" s="142"/>
      <c r="H251" s="142"/>
      <c r="I251" s="142"/>
    </row>
    <row r="252" spans="1:9" x14ac:dyDescent="0.25">
      <c r="A252" s="168">
        <v>3299</v>
      </c>
      <c r="B252" s="169"/>
      <c r="C252" s="170"/>
      <c r="D252" s="152" t="s">
        <v>109</v>
      </c>
      <c r="E252" s="148"/>
      <c r="F252" s="254">
        <v>1400</v>
      </c>
      <c r="G252" s="142">
        <v>1000</v>
      </c>
      <c r="H252" s="142">
        <v>1000</v>
      </c>
      <c r="I252" s="142">
        <v>1000</v>
      </c>
    </row>
    <row r="253" spans="1:9" ht="15.75" customHeight="1" x14ac:dyDescent="0.25">
      <c r="A253" s="127">
        <v>38</v>
      </c>
      <c r="B253" s="171"/>
      <c r="C253" s="172"/>
      <c r="D253" s="153" t="s">
        <v>209</v>
      </c>
      <c r="E253" s="147">
        <f>E254</f>
        <v>88</v>
      </c>
      <c r="F253" s="140">
        <v>2113.02</v>
      </c>
      <c r="G253" s="281">
        <f>G254</f>
        <v>2000</v>
      </c>
      <c r="H253" s="281">
        <f t="shared" ref="H253:I253" si="36">H254</f>
        <v>2000</v>
      </c>
      <c r="I253" s="281">
        <f t="shared" si="36"/>
        <v>2000</v>
      </c>
    </row>
    <row r="254" spans="1:9" x14ac:dyDescent="0.25">
      <c r="A254" s="168">
        <v>3812</v>
      </c>
      <c r="B254" s="169"/>
      <c r="C254" s="170"/>
      <c r="D254" s="152" t="s">
        <v>242</v>
      </c>
      <c r="E254" s="148">
        <v>88</v>
      </c>
      <c r="F254" s="254">
        <v>2113.02</v>
      </c>
      <c r="G254" s="142">
        <v>2000</v>
      </c>
      <c r="H254" s="142">
        <v>2000</v>
      </c>
      <c r="I254" s="142">
        <v>2000</v>
      </c>
    </row>
    <row r="255" spans="1:9" x14ac:dyDescent="0.25">
      <c r="A255" s="220" t="s">
        <v>92</v>
      </c>
      <c r="B255" s="221"/>
      <c r="C255" s="222"/>
      <c r="D255" s="151" t="s">
        <v>213</v>
      </c>
      <c r="E255" s="249">
        <f>E257+E258+E259+E260+E261+E262+E265+E267+E268</f>
        <v>12057.7</v>
      </c>
      <c r="F255" s="139">
        <v>0</v>
      </c>
      <c r="G255" s="283"/>
      <c r="H255" s="283"/>
      <c r="I255" s="283"/>
    </row>
    <row r="256" spans="1:9" x14ac:dyDescent="0.25">
      <c r="A256" s="127">
        <v>32</v>
      </c>
      <c r="B256" s="171"/>
      <c r="C256" s="172"/>
      <c r="D256" s="153" t="s">
        <v>30</v>
      </c>
      <c r="E256" s="147">
        <f>E257+E258+E259+E260+E262+E261</f>
        <v>8692.9599999999991</v>
      </c>
      <c r="F256" s="140">
        <v>0</v>
      </c>
      <c r="G256" s="281"/>
      <c r="H256" s="281"/>
      <c r="I256" s="281"/>
    </row>
    <row r="257" spans="1:9" x14ac:dyDescent="0.25">
      <c r="A257" s="168">
        <v>3211</v>
      </c>
      <c r="B257" s="169"/>
      <c r="C257" s="170"/>
      <c r="D257" s="152" t="s">
        <v>94</v>
      </c>
      <c r="E257" s="148">
        <v>677.88</v>
      </c>
      <c r="F257" s="254">
        <v>0</v>
      </c>
      <c r="G257" s="142">
        <v>0</v>
      </c>
      <c r="H257" s="142"/>
      <c r="I257" s="142"/>
    </row>
    <row r="258" spans="1:9" x14ac:dyDescent="0.25">
      <c r="A258" s="168">
        <v>3221</v>
      </c>
      <c r="B258" s="169"/>
      <c r="C258" s="170"/>
      <c r="D258" s="152" t="s">
        <v>73</v>
      </c>
      <c r="E258" s="148">
        <v>923.01</v>
      </c>
      <c r="F258" s="254">
        <v>0</v>
      </c>
      <c r="G258" s="142">
        <v>0</v>
      </c>
      <c r="H258" s="142"/>
      <c r="I258" s="142"/>
    </row>
    <row r="259" spans="1:9" x14ac:dyDescent="0.25">
      <c r="A259" s="168">
        <v>3231</v>
      </c>
      <c r="B259" s="169"/>
      <c r="C259" s="170"/>
      <c r="D259" s="152" t="s">
        <v>99</v>
      </c>
      <c r="E259" s="152">
        <v>83.92</v>
      </c>
      <c r="F259" s="254"/>
      <c r="G259" s="142">
        <v>0</v>
      </c>
      <c r="H259" s="142"/>
      <c r="I259" s="142"/>
    </row>
    <row r="260" spans="1:9" x14ac:dyDescent="0.25">
      <c r="A260" s="168">
        <v>3238</v>
      </c>
      <c r="B260" s="169"/>
      <c r="C260" s="170"/>
      <c r="D260" s="152" t="s">
        <v>103</v>
      </c>
      <c r="E260" s="152">
        <v>3000</v>
      </c>
      <c r="F260" s="254"/>
      <c r="G260" s="142">
        <v>0</v>
      </c>
      <c r="H260" s="142"/>
      <c r="I260" s="142"/>
    </row>
    <row r="261" spans="1:9" x14ac:dyDescent="0.25">
      <c r="A261" s="168">
        <v>3232</v>
      </c>
      <c r="B261" s="169"/>
      <c r="C261" s="170"/>
      <c r="D261" s="152" t="s">
        <v>218</v>
      </c>
      <c r="E261" s="152">
        <v>3549.15</v>
      </c>
      <c r="F261" s="254"/>
      <c r="G261" s="142">
        <v>0</v>
      </c>
      <c r="H261" s="142"/>
      <c r="I261" s="142"/>
    </row>
    <row r="262" spans="1:9" x14ac:dyDescent="0.25">
      <c r="A262" s="184">
        <v>3299</v>
      </c>
      <c r="D262" s="41" t="s">
        <v>109</v>
      </c>
      <c r="E262" s="148">
        <v>459</v>
      </c>
      <c r="F262" s="254">
        <v>0</v>
      </c>
      <c r="G262" s="142">
        <v>0</v>
      </c>
      <c r="H262" s="142"/>
      <c r="I262" s="142"/>
    </row>
    <row r="263" spans="1:9" ht="15.75" customHeight="1" x14ac:dyDescent="0.25">
      <c r="A263" s="127">
        <v>34</v>
      </c>
      <c r="B263" s="171"/>
      <c r="C263" s="172"/>
      <c r="D263" s="153" t="s">
        <v>45</v>
      </c>
      <c r="E263" s="147">
        <f>E264+E265</f>
        <v>0.11</v>
      </c>
      <c r="F263" s="140">
        <v>0</v>
      </c>
      <c r="G263" s="281"/>
      <c r="H263" s="281"/>
      <c r="I263" s="281"/>
    </row>
    <row r="264" spans="1:9" x14ac:dyDescent="0.25">
      <c r="A264" s="168">
        <v>3431</v>
      </c>
      <c r="B264" s="169"/>
      <c r="C264" s="170"/>
      <c r="D264" s="152" t="s">
        <v>214</v>
      </c>
      <c r="E264" s="148"/>
      <c r="F264" s="254">
        <v>0</v>
      </c>
      <c r="G264" s="142">
        <v>0</v>
      </c>
      <c r="H264" s="142"/>
      <c r="I264" s="142"/>
    </row>
    <row r="265" spans="1:9" x14ac:dyDescent="0.25">
      <c r="A265" s="168">
        <v>3432</v>
      </c>
      <c r="B265" s="169"/>
      <c r="C265" s="170"/>
      <c r="D265" s="152" t="s">
        <v>282</v>
      </c>
      <c r="E265" s="148">
        <v>0.11</v>
      </c>
      <c r="F265" s="254">
        <v>0</v>
      </c>
      <c r="G265" s="142">
        <v>0</v>
      </c>
      <c r="H265" s="142"/>
      <c r="I265" s="142"/>
    </row>
    <row r="266" spans="1:9" x14ac:dyDescent="0.25">
      <c r="A266" s="127">
        <v>42</v>
      </c>
      <c r="B266" s="171"/>
      <c r="C266" s="172"/>
      <c r="D266" s="153" t="s">
        <v>204</v>
      </c>
      <c r="E266" s="153">
        <f>E267+E268</f>
        <v>3364.63</v>
      </c>
      <c r="F266" s="140"/>
      <c r="G266" s="281"/>
      <c r="H266" s="281"/>
      <c r="I266" s="281"/>
    </row>
    <row r="267" spans="1:9" x14ac:dyDescent="0.25">
      <c r="A267" s="168">
        <v>4221</v>
      </c>
      <c r="B267" s="169"/>
      <c r="C267" s="170"/>
      <c r="D267" s="152" t="s">
        <v>283</v>
      </c>
      <c r="E267" s="152">
        <v>1089.6300000000001</v>
      </c>
      <c r="F267" s="47"/>
      <c r="G267" s="142"/>
      <c r="H267" s="142"/>
      <c r="I267" s="142"/>
    </row>
    <row r="268" spans="1:9" x14ac:dyDescent="0.25">
      <c r="A268" s="168">
        <v>4226</v>
      </c>
      <c r="B268" s="169"/>
      <c r="C268" s="170"/>
      <c r="D268" s="152"/>
      <c r="E268" s="152">
        <v>2275</v>
      </c>
      <c r="F268" s="47"/>
      <c r="G268" s="142"/>
      <c r="H268" s="142"/>
      <c r="I268" s="142"/>
    </row>
    <row r="269" spans="1:9" ht="25.5" x14ac:dyDescent="0.25">
      <c r="A269" s="217" t="s">
        <v>66</v>
      </c>
      <c r="B269" s="218"/>
      <c r="C269" s="219"/>
      <c r="D269" s="149" t="s">
        <v>67</v>
      </c>
      <c r="E269" s="143">
        <f>E273+E274+E275+E277+E280+E282+E283+E287+E288+E291+E293</f>
        <v>1965851.67</v>
      </c>
      <c r="F269" s="139">
        <v>2494700</v>
      </c>
      <c r="G269" s="294">
        <f>G271+G278+G292</f>
        <v>2444700</v>
      </c>
      <c r="H269" s="294">
        <f t="shared" ref="H269:I269" si="37">H271+H278+H292</f>
        <v>2444700</v>
      </c>
      <c r="I269" s="294">
        <f t="shared" si="37"/>
        <v>2444700</v>
      </c>
    </row>
    <row r="270" spans="1:9" x14ac:dyDescent="0.25">
      <c r="A270" s="229" t="s">
        <v>64</v>
      </c>
      <c r="B270" s="230"/>
      <c r="C270" s="231"/>
      <c r="D270" s="37" t="s">
        <v>65</v>
      </c>
      <c r="E270" s="37"/>
      <c r="F270" s="47">
        <v>0</v>
      </c>
      <c r="G270" s="286"/>
      <c r="H270" s="286"/>
      <c r="I270" s="286"/>
    </row>
    <row r="271" spans="1:9" x14ac:dyDescent="0.25">
      <c r="A271" s="191">
        <v>31</v>
      </c>
      <c r="B271" s="192"/>
      <c r="C271" s="193"/>
      <c r="D271" s="103" t="s">
        <v>163</v>
      </c>
      <c r="E271" s="103">
        <f>E273+E274+E275+E277+E282+E283</f>
        <v>1903815.7</v>
      </c>
      <c r="F271" s="140">
        <v>2432500</v>
      </c>
      <c r="G271" s="295">
        <f>G273+G274+G275+G277+G282</f>
        <v>2382500</v>
      </c>
      <c r="H271" s="295">
        <f t="shared" ref="H271:I271" si="38">H273+H274+H275+H277+H282</f>
        <v>2382500</v>
      </c>
      <c r="I271" s="295">
        <f t="shared" si="38"/>
        <v>2382500</v>
      </c>
    </row>
    <row r="272" spans="1:9" x14ac:dyDescent="0.25">
      <c r="A272" s="173">
        <v>311</v>
      </c>
      <c r="B272" s="176"/>
      <c r="C272" s="177"/>
      <c r="D272" s="101" t="s">
        <v>163</v>
      </c>
      <c r="E272" s="101"/>
      <c r="F272" s="141">
        <v>0</v>
      </c>
      <c r="G272" s="285"/>
      <c r="H272" s="285"/>
      <c r="I272" s="285"/>
    </row>
    <row r="273" spans="1:9" x14ac:dyDescent="0.25">
      <c r="A273" s="168">
        <v>3111</v>
      </c>
      <c r="B273" s="169"/>
      <c r="C273" s="170"/>
      <c r="D273" s="152" t="s">
        <v>81</v>
      </c>
      <c r="E273" s="148">
        <v>1521971.19</v>
      </c>
      <c r="F273" s="254">
        <v>1890000</v>
      </c>
      <c r="G273" s="252">
        <v>1890000</v>
      </c>
      <c r="H273" s="252">
        <v>1890000</v>
      </c>
      <c r="I273" s="252">
        <v>1890000</v>
      </c>
    </row>
    <row r="274" spans="1:9" x14ac:dyDescent="0.25">
      <c r="A274" s="168">
        <v>3113</v>
      </c>
      <c r="B274" s="169"/>
      <c r="C274" s="170"/>
      <c r="D274" s="152" t="s">
        <v>82</v>
      </c>
      <c r="E274" s="148">
        <v>40118.83</v>
      </c>
      <c r="F274" s="254">
        <v>57500</v>
      </c>
      <c r="G274" s="142">
        <v>57500</v>
      </c>
      <c r="H274" s="142">
        <v>57500</v>
      </c>
      <c r="I274" s="142">
        <v>57500</v>
      </c>
    </row>
    <row r="275" spans="1:9" x14ac:dyDescent="0.25">
      <c r="A275" s="168">
        <v>3114</v>
      </c>
      <c r="B275" s="169"/>
      <c r="C275" s="170"/>
      <c r="D275" s="152" t="s">
        <v>116</v>
      </c>
      <c r="E275" s="148">
        <v>7727.02</v>
      </c>
      <c r="F275" s="254">
        <v>9000</v>
      </c>
      <c r="G275" s="142">
        <v>9000</v>
      </c>
      <c r="H275" s="142">
        <v>9000</v>
      </c>
      <c r="I275" s="142">
        <v>9000</v>
      </c>
    </row>
    <row r="276" spans="1:9" x14ac:dyDescent="0.25">
      <c r="A276" s="173">
        <v>312</v>
      </c>
      <c r="B276" s="176"/>
      <c r="C276" s="177"/>
      <c r="D276" s="101" t="s">
        <v>83</v>
      </c>
      <c r="E276" s="101"/>
      <c r="F276" s="141">
        <v>0</v>
      </c>
      <c r="G276" s="285"/>
      <c r="H276" s="285"/>
      <c r="I276" s="285"/>
    </row>
    <row r="277" spans="1:9" x14ac:dyDescent="0.25">
      <c r="A277" s="168">
        <v>3121</v>
      </c>
      <c r="B277" s="169"/>
      <c r="C277" s="170"/>
      <c r="D277" s="152" t="s">
        <v>83</v>
      </c>
      <c r="E277" s="148">
        <v>75422.73</v>
      </c>
      <c r="F277" s="254">
        <v>76000</v>
      </c>
      <c r="G277" s="142">
        <v>76000</v>
      </c>
      <c r="H277" s="142">
        <v>76000</v>
      </c>
      <c r="I277" s="142">
        <v>76000</v>
      </c>
    </row>
    <row r="278" spans="1:9" x14ac:dyDescent="0.25">
      <c r="A278" s="127">
        <v>32</v>
      </c>
      <c r="B278" s="171"/>
      <c r="C278" s="172"/>
      <c r="D278" s="153" t="s">
        <v>30</v>
      </c>
      <c r="E278" s="147">
        <f>E280+E287+E288-3688.21</f>
        <v>57968.57</v>
      </c>
      <c r="F278" s="140">
        <v>62000</v>
      </c>
      <c r="G278" s="281">
        <f>G280</f>
        <v>62000</v>
      </c>
      <c r="H278" s="281">
        <f t="shared" ref="H278:I278" si="39">H280</f>
        <v>62000</v>
      </c>
      <c r="I278" s="281">
        <f t="shared" si="39"/>
        <v>62000</v>
      </c>
    </row>
    <row r="279" spans="1:9" x14ac:dyDescent="0.25">
      <c r="A279" s="173">
        <v>321</v>
      </c>
      <c r="B279" s="176"/>
      <c r="C279" s="177"/>
      <c r="D279" s="101" t="s">
        <v>160</v>
      </c>
      <c r="E279" s="101"/>
      <c r="F279" s="141">
        <v>0</v>
      </c>
      <c r="G279" s="285"/>
      <c r="H279" s="285"/>
      <c r="I279" s="285"/>
    </row>
    <row r="280" spans="1:9" x14ac:dyDescent="0.25">
      <c r="A280" s="168">
        <v>3212</v>
      </c>
      <c r="B280" s="169"/>
      <c r="C280" s="170"/>
      <c r="D280" s="152" t="s">
        <v>85</v>
      </c>
      <c r="E280" s="148">
        <v>57761.760000000002</v>
      </c>
      <c r="F280" s="254">
        <v>62000</v>
      </c>
      <c r="G280" s="142">
        <v>62000</v>
      </c>
      <c r="H280" s="142">
        <v>62000</v>
      </c>
      <c r="I280" s="142">
        <v>62000</v>
      </c>
    </row>
    <row r="281" spans="1:9" x14ac:dyDescent="0.25">
      <c r="A281" s="173">
        <v>313</v>
      </c>
      <c r="B281" s="176"/>
      <c r="C281" s="177"/>
      <c r="D281" s="101" t="s">
        <v>164</v>
      </c>
      <c r="E281" s="101"/>
      <c r="F281" s="141">
        <v>0</v>
      </c>
      <c r="G281" s="285"/>
      <c r="H281" s="285"/>
      <c r="I281" s="285"/>
    </row>
    <row r="282" spans="1:9" x14ac:dyDescent="0.25">
      <c r="A282" s="168">
        <v>3132</v>
      </c>
      <c r="B282" s="169"/>
      <c r="C282" s="170"/>
      <c r="D282" s="152" t="s">
        <v>84</v>
      </c>
      <c r="E282" s="148">
        <v>258570.01</v>
      </c>
      <c r="F282" s="254">
        <v>400000</v>
      </c>
      <c r="G282" s="142">
        <v>350000</v>
      </c>
      <c r="H282" s="142">
        <v>350000</v>
      </c>
      <c r="I282" s="142">
        <v>350000</v>
      </c>
    </row>
    <row r="283" spans="1:9" ht="25.5" x14ac:dyDescent="0.25">
      <c r="A283" s="168">
        <v>3133</v>
      </c>
      <c r="B283" s="169"/>
      <c r="C283" s="170"/>
      <c r="D283" s="152" t="s">
        <v>175</v>
      </c>
      <c r="E283" s="148">
        <v>5.92</v>
      </c>
      <c r="F283" s="254">
        <v>0</v>
      </c>
      <c r="G283" s="142"/>
      <c r="H283" s="142"/>
      <c r="I283" s="142"/>
    </row>
    <row r="284" spans="1:9" x14ac:dyDescent="0.25">
      <c r="A284" s="173">
        <v>323</v>
      </c>
      <c r="B284" s="176"/>
      <c r="C284" s="177"/>
      <c r="D284" s="101" t="s">
        <v>161</v>
      </c>
      <c r="E284" s="101"/>
      <c r="F284" s="141">
        <v>0</v>
      </c>
      <c r="G284" s="285"/>
      <c r="H284" s="285"/>
      <c r="I284" s="285"/>
    </row>
    <row r="285" spans="1:9" x14ac:dyDescent="0.25">
      <c r="A285" s="168">
        <v>3236</v>
      </c>
      <c r="B285" s="169"/>
      <c r="C285" s="170"/>
      <c r="D285" s="152" t="s">
        <v>102</v>
      </c>
      <c r="E285" s="148"/>
      <c r="F285" s="254">
        <v>0</v>
      </c>
      <c r="G285" s="142"/>
      <c r="H285" s="142"/>
      <c r="I285" s="142"/>
    </row>
    <row r="286" spans="1:9" x14ac:dyDescent="0.25">
      <c r="A286" s="173">
        <v>329</v>
      </c>
      <c r="B286" s="176"/>
      <c r="C286" s="177"/>
      <c r="D286" s="101" t="s">
        <v>109</v>
      </c>
      <c r="E286" s="101"/>
      <c r="F286" s="141">
        <v>0</v>
      </c>
      <c r="G286" s="285"/>
      <c r="H286" s="285"/>
      <c r="I286" s="285"/>
    </row>
    <row r="287" spans="1:9" x14ac:dyDescent="0.25">
      <c r="A287" s="168">
        <v>3296</v>
      </c>
      <c r="B287" s="169"/>
      <c r="C287" s="170"/>
      <c r="D287" s="152" t="s">
        <v>174</v>
      </c>
      <c r="E287" s="148">
        <v>535.02</v>
      </c>
      <c r="F287" s="254">
        <v>0</v>
      </c>
      <c r="G287" s="142">
        <v>0</v>
      </c>
      <c r="H287" s="142"/>
      <c r="I287" s="142"/>
    </row>
    <row r="288" spans="1:9" x14ac:dyDescent="0.25">
      <c r="A288" s="168">
        <v>3295</v>
      </c>
      <c r="B288" s="169"/>
      <c r="C288" s="170"/>
      <c r="D288" s="152" t="s">
        <v>117</v>
      </c>
      <c r="E288" s="148">
        <v>3360</v>
      </c>
      <c r="F288" s="254">
        <v>0</v>
      </c>
      <c r="G288" s="142">
        <v>0</v>
      </c>
      <c r="H288" s="142"/>
      <c r="I288" s="142"/>
    </row>
    <row r="289" spans="1:9" x14ac:dyDescent="0.25">
      <c r="A289" s="168">
        <v>3299</v>
      </c>
      <c r="B289" s="169"/>
      <c r="C289" s="170"/>
      <c r="D289" s="152" t="s">
        <v>109</v>
      </c>
      <c r="E289" s="148"/>
      <c r="F289" s="254">
        <v>0</v>
      </c>
      <c r="G289" s="142">
        <v>0</v>
      </c>
      <c r="H289" s="142"/>
      <c r="I289" s="142"/>
    </row>
    <row r="290" spans="1:9" x14ac:dyDescent="0.25">
      <c r="A290" s="127">
        <v>34</v>
      </c>
      <c r="B290" s="171"/>
      <c r="C290" s="172"/>
      <c r="D290" s="153" t="s">
        <v>172</v>
      </c>
      <c r="E290" s="147">
        <f>E291</f>
        <v>167.46</v>
      </c>
      <c r="F290" s="140">
        <v>0</v>
      </c>
      <c r="G290" s="281"/>
      <c r="H290" s="281"/>
      <c r="I290" s="281"/>
    </row>
    <row r="291" spans="1:9" x14ac:dyDescent="0.25">
      <c r="A291" s="168">
        <v>3433</v>
      </c>
      <c r="B291" s="169"/>
      <c r="C291" s="170"/>
      <c r="D291" s="152" t="s">
        <v>115</v>
      </c>
      <c r="E291" s="148">
        <v>167.46</v>
      </c>
      <c r="F291" s="254">
        <v>0</v>
      </c>
      <c r="G291" s="142"/>
      <c r="H291" s="142"/>
      <c r="I291" s="142"/>
    </row>
    <row r="292" spans="1:9" x14ac:dyDescent="0.25">
      <c r="A292" s="127">
        <v>37</v>
      </c>
      <c r="B292" s="171"/>
      <c r="C292" s="172"/>
      <c r="D292" s="153" t="s">
        <v>46</v>
      </c>
      <c r="E292" s="147">
        <f>E293</f>
        <v>211.73</v>
      </c>
      <c r="F292" s="140">
        <v>200</v>
      </c>
      <c r="G292" s="281">
        <f>G293</f>
        <v>200</v>
      </c>
      <c r="H292" s="281">
        <f t="shared" ref="H292:I292" si="40">H293</f>
        <v>200</v>
      </c>
      <c r="I292" s="281">
        <f t="shared" si="40"/>
        <v>200</v>
      </c>
    </row>
    <row r="293" spans="1:9" x14ac:dyDescent="0.25">
      <c r="A293" s="168">
        <v>3722</v>
      </c>
      <c r="B293" s="169"/>
      <c r="C293" s="170"/>
      <c r="D293" s="152" t="s">
        <v>111</v>
      </c>
      <c r="E293" s="148">
        <v>211.73</v>
      </c>
      <c r="F293" s="254">
        <v>200</v>
      </c>
      <c r="G293" s="142">
        <v>200</v>
      </c>
      <c r="H293" s="142">
        <v>200</v>
      </c>
      <c r="I293" s="142">
        <v>200</v>
      </c>
    </row>
    <row r="294" spans="1:9" x14ac:dyDescent="0.25">
      <c r="A294" s="217" t="s">
        <v>68</v>
      </c>
      <c r="B294" s="218"/>
      <c r="C294" s="219"/>
      <c r="D294" s="149" t="s">
        <v>51</v>
      </c>
      <c r="E294" s="143">
        <f>E297+E298+E299</f>
        <v>320.35000000000002</v>
      </c>
      <c r="F294" s="139">
        <v>245</v>
      </c>
      <c r="G294" s="282">
        <f>G296</f>
        <v>0</v>
      </c>
      <c r="H294" s="282">
        <f t="shared" ref="H294:I294" si="41">H296</f>
        <v>0</v>
      </c>
      <c r="I294" s="282">
        <f t="shared" si="41"/>
        <v>0</v>
      </c>
    </row>
    <row r="295" spans="1:9" x14ac:dyDescent="0.25">
      <c r="A295" s="229" t="s">
        <v>64</v>
      </c>
      <c r="B295" s="230"/>
      <c r="C295" s="231"/>
      <c r="D295" s="37" t="s">
        <v>65</v>
      </c>
      <c r="E295" s="37"/>
      <c r="F295" s="254">
        <v>0</v>
      </c>
      <c r="G295" s="286"/>
      <c r="H295" s="286"/>
      <c r="I295" s="286"/>
    </row>
    <row r="296" spans="1:9" x14ac:dyDescent="0.25">
      <c r="A296" s="127">
        <v>32</v>
      </c>
      <c r="B296" s="171"/>
      <c r="C296" s="172"/>
      <c r="D296" s="153" t="s">
        <v>30</v>
      </c>
      <c r="E296" s="147">
        <f>E297+E298+E299</f>
        <v>320.35000000000002</v>
      </c>
      <c r="F296" s="140">
        <v>245</v>
      </c>
      <c r="G296" s="281">
        <v>0</v>
      </c>
      <c r="H296" s="281">
        <v>0</v>
      </c>
      <c r="I296" s="281">
        <v>0</v>
      </c>
    </row>
    <row r="297" spans="1:9" x14ac:dyDescent="0.25">
      <c r="A297" s="168">
        <v>3211</v>
      </c>
      <c r="B297" s="169"/>
      <c r="C297" s="170"/>
      <c r="D297" s="152" t="s">
        <v>284</v>
      </c>
      <c r="E297" s="152">
        <v>105</v>
      </c>
      <c r="F297" s="254"/>
      <c r="G297" s="142">
        <v>0</v>
      </c>
      <c r="H297" s="142"/>
      <c r="I297" s="142"/>
    </row>
    <row r="298" spans="1:9" x14ac:dyDescent="0.25">
      <c r="A298" s="168">
        <v>3213</v>
      </c>
      <c r="B298" s="169"/>
      <c r="C298" s="170"/>
      <c r="D298" s="152" t="s">
        <v>95</v>
      </c>
      <c r="E298" s="152">
        <v>15</v>
      </c>
      <c r="F298" s="254"/>
      <c r="G298" s="142">
        <v>0</v>
      </c>
      <c r="H298" s="142"/>
      <c r="I298" s="142"/>
    </row>
    <row r="299" spans="1:9" x14ac:dyDescent="0.25">
      <c r="A299" s="168">
        <v>3237</v>
      </c>
      <c r="B299" s="169"/>
      <c r="C299" s="170"/>
      <c r="D299" s="152" t="s">
        <v>112</v>
      </c>
      <c r="E299" s="148">
        <v>200.35</v>
      </c>
      <c r="F299" s="254">
        <v>145</v>
      </c>
      <c r="G299" s="142">
        <v>0</v>
      </c>
      <c r="H299" s="142"/>
      <c r="I299" s="142"/>
    </row>
    <row r="300" spans="1:9" x14ac:dyDescent="0.25">
      <c r="A300" s="168">
        <v>3299</v>
      </c>
      <c r="B300" s="169"/>
      <c r="C300" s="170"/>
      <c r="D300" s="152" t="s">
        <v>248</v>
      </c>
      <c r="E300" s="148"/>
      <c r="F300" s="254">
        <v>100</v>
      </c>
      <c r="G300" s="142">
        <v>0</v>
      </c>
      <c r="H300" s="142"/>
      <c r="I300" s="142"/>
    </row>
    <row r="301" spans="1:9" x14ac:dyDescent="0.25">
      <c r="A301" s="217" t="s">
        <v>50</v>
      </c>
      <c r="B301" s="218"/>
      <c r="C301" s="219"/>
      <c r="D301" s="149" t="s">
        <v>54</v>
      </c>
      <c r="E301" s="143">
        <f>E305</f>
        <v>2088.94</v>
      </c>
      <c r="F301" s="139">
        <v>2347.1</v>
      </c>
      <c r="G301" s="282">
        <f>G305+G311</f>
        <v>2100</v>
      </c>
      <c r="H301" s="282">
        <f t="shared" ref="H301:I301" si="42">H305+H311</f>
        <v>2100</v>
      </c>
      <c r="I301" s="282">
        <f t="shared" si="42"/>
        <v>2100</v>
      </c>
    </row>
    <row r="302" spans="1:9" x14ac:dyDescent="0.25">
      <c r="A302" s="229" t="s">
        <v>64</v>
      </c>
      <c r="B302" s="230"/>
      <c r="C302" s="231"/>
      <c r="D302" s="37" t="s">
        <v>65</v>
      </c>
      <c r="E302" s="37"/>
      <c r="F302" s="254">
        <v>0</v>
      </c>
      <c r="G302" s="286"/>
      <c r="H302" s="286"/>
      <c r="I302" s="286"/>
    </row>
    <row r="303" spans="1:9" x14ac:dyDescent="0.25">
      <c r="A303" s="191">
        <v>32</v>
      </c>
      <c r="B303" s="192"/>
      <c r="C303" s="193"/>
      <c r="D303" s="103" t="s">
        <v>30</v>
      </c>
      <c r="E303" s="103">
        <f>E305</f>
        <v>2088.94</v>
      </c>
      <c r="F303" s="103">
        <f t="shared" ref="F303:I303" si="43">F305</f>
        <v>2000</v>
      </c>
      <c r="G303" s="296">
        <f t="shared" si="43"/>
        <v>2000</v>
      </c>
      <c r="H303" s="296">
        <f t="shared" si="43"/>
        <v>2000</v>
      </c>
      <c r="I303" s="296">
        <f t="shared" si="43"/>
        <v>2000</v>
      </c>
    </row>
    <row r="304" spans="1:9" x14ac:dyDescent="0.25">
      <c r="A304" s="173">
        <v>329</v>
      </c>
      <c r="B304" s="174"/>
      <c r="C304" s="175"/>
      <c r="D304" s="101" t="s">
        <v>109</v>
      </c>
      <c r="E304" s="101"/>
      <c r="F304" s="141">
        <v>0</v>
      </c>
      <c r="G304" s="285"/>
      <c r="H304" s="285"/>
      <c r="I304" s="285"/>
    </row>
    <row r="305" spans="1:9" x14ac:dyDescent="0.25">
      <c r="A305" s="168">
        <v>3299</v>
      </c>
      <c r="B305" s="109"/>
      <c r="C305" s="110"/>
      <c r="D305" s="152" t="s">
        <v>109</v>
      </c>
      <c r="E305" s="148">
        <v>2088.94</v>
      </c>
      <c r="F305" s="254">
        <v>2000</v>
      </c>
      <c r="G305" s="142">
        <v>2000</v>
      </c>
      <c r="H305" s="142">
        <v>2000</v>
      </c>
      <c r="I305" s="142">
        <v>2000</v>
      </c>
    </row>
    <row r="306" spans="1:9" x14ac:dyDescent="0.25">
      <c r="A306" s="173"/>
      <c r="B306" s="174">
        <v>32</v>
      </c>
      <c r="C306" s="175"/>
      <c r="D306" s="101" t="s">
        <v>30</v>
      </c>
      <c r="E306" s="101"/>
      <c r="F306" s="141">
        <v>0</v>
      </c>
      <c r="G306" s="285"/>
      <c r="H306" s="285"/>
      <c r="I306" s="285"/>
    </row>
    <row r="307" spans="1:9" x14ac:dyDescent="0.25">
      <c r="A307" s="168">
        <v>3227</v>
      </c>
      <c r="B307" s="109"/>
      <c r="C307" s="110"/>
      <c r="D307" s="152" t="s">
        <v>98</v>
      </c>
      <c r="E307" s="148"/>
      <c r="F307" s="254">
        <v>0</v>
      </c>
      <c r="G307" s="142"/>
      <c r="H307" s="142"/>
      <c r="I307" s="142"/>
    </row>
    <row r="308" spans="1:9" x14ac:dyDescent="0.25">
      <c r="A308" s="169">
        <v>3223</v>
      </c>
      <c r="C308" s="110"/>
      <c r="D308" s="152" t="s">
        <v>97</v>
      </c>
      <c r="E308" s="148"/>
      <c r="F308" s="254">
        <v>0</v>
      </c>
      <c r="G308" s="142"/>
      <c r="H308" s="142"/>
      <c r="I308" s="142"/>
    </row>
    <row r="309" spans="1:9" x14ac:dyDescent="0.25">
      <c r="A309" s="229" t="s">
        <v>60</v>
      </c>
      <c r="B309" s="230"/>
      <c r="C309" s="231"/>
      <c r="D309" s="150" t="s">
        <v>31</v>
      </c>
      <c r="E309" s="144"/>
      <c r="F309" s="254">
        <v>0</v>
      </c>
      <c r="G309" s="286"/>
      <c r="H309" s="286"/>
      <c r="I309" s="286"/>
    </row>
    <row r="310" spans="1:9" x14ac:dyDescent="0.25">
      <c r="A310" s="192">
        <v>32</v>
      </c>
      <c r="B310" s="194"/>
      <c r="C310" s="193"/>
      <c r="D310" s="103" t="s">
        <v>30</v>
      </c>
      <c r="E310" s="103"/>
      <c r="F310" s="140">
        <v>200</v>
      </c>
      <c r="G310" s="296">
        <f>G311</f>
        <v>100</v>
      </c>
      <c r="H310" s="296">
        <f t="shared" ref="H310:I310" si="44">H311</f>
        <v>100</v>
      </c>
      <c r="I310" s="296">
        <f t="shared" si="44"/>
        <v>100</v>
      </c>
    </row>
    <row r="311" spans="1:9" x14ac:dyDescent="0.25">
      <c r="A311" s="169">
        <v>3223</v>
      </c>
      <c r="C311" s="110"/>
      <c r="D311" s="263" t="s">
        <v>97</v>
      </c>
      <c r="E311" s="148"/>
      <c r="F311" s="254">
        <v>200</v>
      </c>
      <c r="G311" s="142">
        <v>100</v>
      </c>
      <c r="H311" s="142">
        <v>100</v>
      </c>
      <c r="I311" s="142">
        <v>100</v>
      </c>
    </row>
    <row r="312" spans="1:9" x14ac:dyDescent="0.25">
      <c r="A312" s="229" t="s">
        <v>92</v>
      </c>
      <c r="B312" s="230"/>
      <c r="C312" s="231"/>
      <c r="D312" s="150" t="s">
        <v>71</v>
      </c>
      <c r="E312" s="144"/>
      <c r="F312" s="254">
        <v>0</v>
      </c>
      <c r="G312" s="286"/>
      <c r="H312" s="286"/>
      <c r="I312" s="286"/>
    </row>
    <row r="313" spans="1:9" ht="27.75" customHeight="1" x14ac:dyDescent="0.25">
      <c r="A313" s="127">
        <v>32</v>
      </c>
      <c r="B313" s="179"/>
      <c r="C313" s="180"/>
      <c r="D313" s="153"/>
      <c r="E313" s="147"/>
      <c r="F313" s="140">
        <v>147.1</v>
      </c>
      <c r="G313" s="281"/>
      <c r="H313" s="281"/>
      <c r="I313" s="281"/>
    </row>
    <row r="314" spans="1:9" x14ac:dyDescent="0.25">
      <c r="A314" s="168">
        <v>3227</v>
      </c>
      <c r="B314" s="109"/>
      <c r="C314" s="110"/>
      <c r="D314" s="152" t="s">
        <v>219</v>
      </c>
      <c r="E314" s="148"/>
      <c r="F314" s="254">
        <v>147.1</v>
      </c>
      <c r="G314" s="142"/>
      <c r="H314" s="142"/>
      <c r="I314" s="142"/>
    </row>
    <row r="315" spans="1:9" ht="25.5" x14ac:dyDescent="0.25">
      <c r="A315" s="217" t="s">
        <v>199</v>
      </c>
      <c r="B315" s="218"/>
      <c r="C315" s="219"/>
      <c r="D315" s="149" t="s">
        <v>200</v>
      </c>
      <c r="E315" s="143"/>
      <c r="F315" s="139">
        <v>0</v>
      </c>
      <c r="G315" s="282"/>
      <c r="H315" s="282"/>
      <c r="I315" s="282"/>
    </row>
    <row r="316" spans="1:9" x14ac:dyDescent="0.25">
      <c r="A316" s="229" t="s">
        <v>78</v>
      </c>
      <c r="B316" s="230"/>
      <c r="C316" s="231"/>
      <c r="D316" s="150" t="s">
        <v>65</v>
      </c>
      <c r="E316" s="144"/>
      <c r="F316" s="254">
        <v>0</v>
      </c>
      <c r="G316" s="286"/>
      <c r="H316" s="286"/>
      <c r="I316" s="286"/>
    </row>
    <row r="317" spans="1:9" x14ac:dyDescent="0.25">
      <c r="A317" s="191">
        <v>32</v>
      </c>
      <c r="B317" s="192"/>
      <c r="C317" s="193"/>
      <c r="D317" s="103" t="s">
        <v>30</v>
      </c>
      <c r="E317" s="103"/>
      <c r="F317" s="140">
        <v>0</v>
      </c>
      <c r="G317" s="296"/>
      <c r="H317" s="296"/>
      <c r="I317" s="296"/>
    </row>
    <row r="318" spans="1:9" x14ac:dyDescent="0.25">
      <c r="A318" s="168">
        <v>3239</v>
      </c>
      <c r="B318" s="109"/>
      <c r="C318" s="110"/>
      <c r="D318" s="152" t="s">
        <v>104</v>
      </c>
      <c r="E318" s="148"/>
      <c r="F318" s="254">
        <v>0</v>
      </c>
      <c r="G318" s="142"/>
      <c r="H318" s="142"/>
      <c r="I318" s="142"/>
    </row>
    <row r="319" spans="1:9" x14ac:dyDescent="0.25">
      <c r="A319" s="217" t="s">
        <v>53</v>
      </c>
      <c r="B319" s="218"/>
      <c r="C319" s="219"/>
      <c r="D319" s="149" t="s">
        <v>69</v>
      </c>
      <c r="E319" s="143">
        <f>E346</f>
        <v>127898.28</v>
      </c>
      <c r="F319" s="139">
        <v>111000</v>
      </c>
      <c r="G319" s="294">
        <f>G346</f>
        <v>149093</v>
      </c>
      <c r="H319" s="294">
        <f t="shared" ref="H319:I319" si="45">H346</f>
        <v>149093</v>
      </c>
      <c r="I319" s="294">
        <f t="shared" si="45"/>
        <v>149093</v>
      </c>
    </row>
    <row r="320" spans="1:9" x14ac:dyDescent="0.25">
      <c r="A320" s="229" t="s">
        <v>70</v>
      </c>
      <c r="B320" s="230"/>
      <c r="C320" s="231"/>
      <c r="D320" s="150" t="s">
        <v>255</v>
      </c>
      <c r="E320" s="144"/>
      <c r="F320" s="254">
        <v>0</v>
      </c>
      <c r="G320" s="286"/>
      <c r="H320" s="286"/>
      <c r="I320" s="286"/>
    </row>
    <row r="321" spans="1:9" x14ac:dyDescent="0.25">
      <c r="A321" s="127">
        <v>32</v>
      </c>
      <c r="B321" s="192"/>
      <c r="C321" s="193"/>
      <c r="D321" s="153" t="s">
        <v>30</v>
      </c>
      <c r="E321" s="147"/>
      <c r="F321" s="140">
        <v>0</v>
      </c>
      <c r="G321" s="281"/>
      <c r="H321" s="281"/>
      <c r="I321" s="281"/>
    </row>
    <row r="322" spans="1:9" x14ac:dyDescent="0.25">
      <c r="A322" s="168">
        <v>3227</v>
      </c>
      <c r="B322" s="195"/>
      <c r="C322" s="196"/>
      <c r="D322" s="152" t="s">
        <v>72</v>
      </c>
      <c r="E322" s="148"/>
      <c r="F322" s="254">
        <v>0</v>
      </c>
      <c r="G322" s="142"/>
      <c r="H322" s="142"/>
      <c r="I322" s="142"/>
    </row>
    <row r="323" spans="1:9" x14ac:dyDescent="0.25">
      <c r="A323" s="168">
        <v>3234</v>
      </c>
      <c r="B323" s="195"/>
      <c r="C323" s="196"/>
      <c r="D323" s="152" t="s">
        <v>101</v>
      </c>
      <c r="E323" s="148"/>
      <c r="F323" s="254">
        <v>0</v>
      </c>
      <c r="G323" s="142"/>
      <c r="H323" s="142"/>
      <c r="I323" s="142"/>
    </row>
    <row r="324" spans="1:9" x14ac:dyDescent="0.25">
      <c r="A324" s="127">
        <v>42</v>
      </c>
      <c r="B324" s="192"/>
      <c r="C324" s="193"/>
      <c r="D324" s="153" t="s">
        <v>197</v>
      </c>
      <c r="E324" s="147"/>
      <c r="F324" s="140">
        <v>0</v>
      </c>
      <c r="G324" s="281"/>
      <c r="H324" s="281"/>
      <c r="I324" s="281"/>
    </row>
    <row r="325" spans="1:9" x14ac:dyDescent="0.25">
      <c r="A325" s="168">
        <v>4227</v>
      </c>
      <c r="B325" s="195"/>
      <c r="C325" s="196"/>
      <c r="D325" s="152" t="s">
        <v>198</v>
      </c>
      <c r="E325" s="148"/>
      <c r="F325" s="254">
        <v>0</v>
      </c>
      <c r="G325" s="142"/>
      <c r="H325" s="142"/>
      <c r="I325" s="142"/>
    </row>
    <row r="326" spans="1:9" x14ac:dyDescent="0.25">
      <c r="A326" s="229" t="s">
        <v>62</v>
      </c>
      <c r="B326" s="230"/>
      <c r="C326" s="231"/>
      <c r="D326" s="150" t="s">
        <v>63</v>
      </c>
      <c r="E326" s="144"/>
      <c r="F326" s="254">
        <v>0</v>
      </c>
      <c r="G326" s="286"/>
      <c r="H326" s="286"/>
      <c r="I326" s="286"/>
    </row>
    <row r="327" spans="1:9" x14ac:dyDescent="0.25">
      <c r="A327" s="191">
        <v>32</v>
      </c>
      <c r="B327" s="192"/>
      <c r="C327" s="193"/>
      <c r="D327" s="38" t="s">
        <v>30</v>
      </c>
      <c r="E327" s="38"/>
      <c r="F327" s="140">
        <v>0</v>
      </c>
      <c r="G327" s="296"/>
      <c r="H327" s="296"/>
      <c r="I327" s="296"/>
    </row>
    <row r="328" spans="1:9" x14ac:dyDescent="0.25">
      <c r="A328" s="197">
        <v>321</v>
      </c>
      <c r="B328" s="198"/>
      <c r="C328" s="199"/>
      <c r="D328" s="101" t="s">
        <v>159</v>
      </c>
      <c r="E328" s="101"/>
      <c r="F328" s="141">
        <v>0</v>
      </c>
      <c r="G328" s="285"/>
      <c r="H328" s="285"/>
      <c r="I328" s="285"/>
    </row>
    <row r="329" spans="1:9" x14ac:dyDescent="0.25">
      <c r="A329" s="200"/>
      <c r="B329" s="195">
        <v>3213</v>
      </c>
      <c r="C329" s="196"/>
      <c r="D329" s="150" t="s">
        <v>176</v>
      </c>
      <c r="E329" s="144"/>
      <c r="F329" s="254">
        <v>0</v>
      </c>
      <c r="G329" s="286"/>
      <c r="H329" s="286"/>
      <c r="I329" s="286"/>
    </row>
    <row r="330" spans="1:9" x14ac:dyDescent="0.25">
      <c r="A330" s="197">
        <v>322</v>
      </c>
      <c r="B330" s="198"/>
      <c r="C330" s="199"/>
      <c r="D330" s="101" t="s">
        <v>160</v>
      </c>
      <c r="E330" s="101"/>
      <c r="F330" s="141">
        <v>0</v>
      </c>
      <c r="G330" s="285"/>
      <c r="H330" s="285"/>
      <c r="I330" s="285"/>
    </row>
    <row r="331" spans="1:9" x14ac:dyDescent="0.25">
      <c r="A331" s="168">
        <v>3221</v>
      </c>
      <c r="B331" s="169"/>
      <c r="C331" s="170"/>
      <c r="D331" s="152" t="s">
        <v>73</v>
      </c>
      <c r="E331" s="148"/>
      <c r="F331" s="254">
        <v>0</v>
      </c>
      <c r="G331" s="142"/>
      <c r="H331" s="142"/>
      <c r="I331" s="142"/>
    </row>
    <row r="332" spans="1:9" x14ac:dyDescent="0.25">
      <c r="A332" s="168">
        <v>3222</v>
      </c>
      <c r="B332" s="169"/>
      <c r="C332" s="170"/>
      <c r="D332" s="152" t="s">
        <v>72</v>
      </c>
      <c r="E332" s="148"/>
      <c r="F332" s="254">
        <v>0</v>
      </c>
      <c r="G332" s="142"/>
      <c r="H332" s="142"/>
      <c r="I332" s="142"/>
    </row>
    <row r="333" spans="1:9" x14ac:dyDescent="0.25">
      <c r="A333" s="168">
        <v>3224</v>
      </c>
      <c r="B333" s="169"/>
      <c r="C333" s="170"/>
      <c r="D333" s="152" t="s">
        <v>74</v>
      </c>
      <c r="E333" s="148"/>
      <c r="F333" s="254">
        <v>0</v>
      </c>
      <c r="G333" s="142"/>
      <c r="H333" s="142"/>
      <c r="I333" s="142"/>
    </row>
    <row r="334" spans="1:9" x14ac:dyDescent="0.25">
      <c r="A334" s="168">
        <v>3225</v>
      </c>
      <c r="B334" s="169"/>
      <c r="C334" s="170"/>
      <c r="D334" s="152" t="s">
        <v>76</v>
      </c>
      <c r="E334" s="148"/>
      <c r="F334" s="254">
        <v>0</v>
      </c>
      <c r="G334" s="142"/>
      <c r="H334" s="142"/>
      <c r="I334" s="142"/>
    </row>
    <row r="335" spans="1:9" x14ac:dyDescent="0.25">
      <c r="A335" s="168">
        <v>3227</v>
      </c>
      <c r="B335" s="169"/>
      <c r="C335" s="170"/>
      <c r="D335" s="152" t="s">
        <v>219</v>
      </c>
      <c r="E335" s="148"/>
      <c r="F335" s="254">
        <v>0</v>
      </c>
      <c r="G335" s="142"/>
      <c r="H335" s="142"/>
      <c r="I335" s="142"/>
    </row>
    <row r="336" spans="1:9" x14ac:dyDescent="0.25">
      <c r="A336" s="173">
        <v>323</v>
      </c>
      <c r="B336" s="176"/>
      <c r="C336" s="177"/>
      <c r="D336" s="101" t="s">
        <v>161</v>
      </c>
      <c r="E336" s="101"/>
      <c r="F336" s="141">
        <v>0</v>
      </c>
      <c r="G336" s="285"/>
      <c r="H336" s="285"/>
      <c r="I336" s="285"/>
    </row>
    <row r="337" spans="1:9" x14ac:dyDescent="0.25">
      <c r="A337" s="168">
        <v>3231</v>
      </c>
      <c r="B337" s="169"/>
      <c r="C337" s="170"/>
      <c r="D337" s="152" t="s">
        <v>99</v>
      </c>
      <c r="E337" s="148"/>
      <c r="F337" s="254">
        <v>0</v>
      </c>
      <c r="G337" s="142"/>
      <c r="H337" s="142"/>
      <c r="I337" s="142"/>
    </row>
    <row r="338" spans="1:9" x14ac:dyDescent="0.25">
      <c r="A338" s="168">
        <v>3232</v>
      </c>
      <c r="B338" s="169"/>
      <c r="C338" s="170"/>
      <c r="D338" s="152" t="s">
        <v>77</v>
      </c>
      <c r="E338" s="148"/>
      <c r="F338" s="254">
        <v>0</v>
      </c>
      <c r="G338" s="142"/>
      <c r="H338" s="142"/>
      <c r="I338" s="142"/>
    </row>
    <row r="339" spans="1:9" x14ac:dyDescent="0.25">
      <c r="A339" s="168">
        <v>3234</v>
      </c>
      <c r="B339" s="169"/>
      <c r="C339" s="170"/>
      <c r="D339" s="152" t="s">
        <v>101</v>
      </c>
      <c r="E339" s="148"/>
      <c r="F339" s="254">
        <v>0</v>
      </c>
      <c r="G339" s="142"/>
      <c r="H339" s="142"/>
      <c r="I339" s="142"/>
    </row>
    <row r="340" spans="1:9" x14ac:dyDescent="0.25">
      <c r="A340" s="168">
        <v>3236</v>
      </c>
      <c r="B340" s="169"/>
      <c r="C340" s="170"/>
      <c r="D340" s="152" t="s">
        <v>177</v>
      </c>
      <c r="E340" s="148"/>
      <c r="F340" s="254">
        <v>0</v>
      </c>
      <c r="G340" s="142"/>
      <c r="H340" s="142"/>
      <c r="I340" s="142"/>
    </row>
    <row r="341" spans="1:9" x14ac:dyDescent="0.25">
      <c r="A341" s="168">
        <v>3239</v>
      </c>
      <c r="B341" s="169"/>
      <c r="C341" s="170"/>
      <c r="D341" s="152" t="s">
        <v>104</v>
      </c>
      <c r="E341" s="148"/>
      <c r="F341" s="254">
        <v>0</v>
      </c>
      <c r="G341" s="142"/>
      <c r="H341" s="142"/>
      <c r="I341" s="142"/>
    </row>
    <row r="342" spans="1:9" x14ac:dyDescent="0.25">
      <c r="A342" s="127">
        <v>42</v>
      </c>
      <c r="B342" s="171"/>
      <c r="C342" s="172"/>
      <c r="D342" s="153" t="s">
        <v>211</v>
      </c>
      <c r="E342" s="147"/>
      <c r="F342" s="140">
        <v>0</v>
      </c>
      <c r="G342" s="281"/>
      <c r="H342" s="281"/>
      <c r="I342" s="281"/>
    </row>
    <row r="343" spans="1:9" x14ac:dyDescent="0.25">
      <c r="A343" s="168">
        <v>4227</v>
      </c>
      <c r="B343" s="169"/>
      <c r="C343" s="170"/>
      <c r="D343" s="152" t="s">
        <v>178</v>
      </c>
      <c r="E343" s="148"/>
      <c r="F343" s="254">
        <v>0</v>
      </c>
      <c r="G343" s="142"/>
      <c r="H343" s="142"/>
      <c r="I343" s="142"/>
    </row>
    <row r="344" spans="1:9" x14ac:dyDescent="0.25">
      <c r="A344" s="229" t="s">
        <v>78</v>
      </c>
      <c r="B344" s="230"/>
      <c r="C344" s="231"/>
      <c r="D344" s="150" t="s">
        <v>65</v>
      </c>
      <c r="E344" s="144"/>
      <c r="F344" s="254">
        <v>0</v>
      </c>
      <c r="G344" s="286"/>
      <c r="H344" s="286"/>
      <c r="I344" s="286"/>
    </row>
    <row r="345" spans="1:9" x14ac:dyDescent="0.25">
      <c r="A345" s="127">
        <v>32</v>
      </c>
      <c r="B345" s="171"/>
      <c r="C345" s="172"/>
      <c r="D345" s="153" t="s">
        <v>30</v>
      </c>
      <c r="E345" s="147">
        <f>E346</f>
        <v>127898.28</v>
      </c>
      <c r="F345" s="268">
        <f t="shared" ref="F345:I345" si="46">F346</f>
        <v>111000</v>
      </c>
      <c r="G345" s="281">
        <f t="shared" si="46"/>
        <v>149093</v>
      </c>
      <c r="H345" s="281">
        <f t="shared" si="46"/>
        <v>149093</v>
      </c>
      <c r="I345" s="281">
        <f t="shared" si="46"/>
        <v>149093</v>
      </c>
    </row>
    <row r="346" spans="1:9" x14ac:dyDescent="0.25">
      <c r="A346" s="168">
        <v>3222</v>
      </c>
      <c r="B346" s="169"/>
      <c r="C346" s="170"/>
      <c r="D346" s="152" t="s">
        <v>72</v>
      </c>
      <c r="E346" s="148">
        <v>127898.28</v>
      </c>
      <c r="F346" s="254">
        <v>111000</v>
      </c>
      <c r="G346" s="252">
        <v>149093</v>
      </c>
      <c r="H346" s="252">
        <v>149093</v>
      </c>
      <c r="I346" s="252">
        <v>149093</v>
      </c>
    </row>
    <row r="347" spans="1:9" x14ac:dyDescent="0.25">
      <c r="A347" s="217" t="s">
        <v>80</v>
      </c>
      <c r="B347" s="218"/>
      <c r="C347" s="219"/>
      <c r="D347" s="149" t="s">
        <v>79</v>
      </c>
      <c r="E347" s="143">
        <f>E351+E352+E354+E356+E359+E360+E363+E364+E365+E366+E368+E369+E370+E371+E372+E373+E374+E375+E379+E378</f>
        <v>144745.81999999998</v>
      </c>
      <c r="F347" s="139">
        <v>201368</v>
      </c>
      <c r="G347" s="288">
        <f>G349+G357+G362+G367+G380+G383</f>
        <v>201380</v>
      </c>
      <c r="H347" s="288">
        <f t="shared" ref="H347:I347" si="47">H349+H357+H362+H367+H380+H383</f>
        <v>200380</v>
      </c>
      <c r="I347" s="288">
        <f t="shared" si="47"/>
        <v>200380</v>
      </c>
    </row>
    <row r="348" spans="1:9" x14ac:dyDescent="0.25">
      <c r="A348" s="229" t="s">
        <v>78</v>
      </c>
      <c r="B348" s="230"/>
      <c r="C348" s="231"/>
      <c r="D348" s="150" t="s">
        <v>65</v>
      </c>
      <c r="E348" s="144"/>
      <c r="F348" s="254">
        <v>0</v>
      </c>
      <c r="G348" s="286"/>
      <c r="H348" s="286"/>
      <c r="I348" s="286"/>
    </row>
    <row r="349" spans="1:9" x14ac:dyDescent="0.25">
      <c r="A349" s="191">
        <v>31</v>
      </c>
      <c r="B349" s="192"/>
      <c r="C349" s="193"/>
      <c r="D349" s="38"/>
      <c r="E349" s="38">
        <f>E351+E352+E354+E356</f>
        <v>100707.52</v>
      </c>
      <c r="F349" s="140">
        <v>150500</v>
      </c>
      <c r="G349" s="297">
        <f>G351+G352+G354+G356</f>
        <v>150500</v>
      </c>
      <c r="H349" s="297">
        <f t="shared" ref="H349:I349" si="48">H351+H352+H354+H356</f>
        <v>150500</v>
      </c>
      <c r="I349" s="297">
        <f t="shared" si="48"/>
        <v>150500</v>
      </c>
    </row>
    <row r="350" spans="1:9" x14ac:dyDescent="0.25">
      <c r="A350" s="173">
        <v>311</v>
      </c>
      <c r="B350" s="176"/>
      <c r="C350" s="177"/>
      <c r="D350" s="101" t="s">
        <v>163</v>
      </c>
      <c r="E350" s="101"/>
      <c r="F350" s="141">
        <v>0</v>
      </c>
      <c r="G350" s="285"/>
      <c r="H350" s="285"/>
      <c r="I350" s="285"/>
    </row>
    <row r="351" spans="1:9" x14ac:dyDescent="0.25">
      <c r="A351" s="168">
        <v>3111</v>
      </c>
      <c r="B351" s="169"/>
      <c r="C351" s="170"/>
      <c r="D351" s="152" t="s">
        <v>81</v>
      </c>
      <c r="E351" s="148">
        <v>84032.95</v>
      </c>
      <c r="F351" s="254">
        <v>114000</v>
      </c>
      <c r="G351" s="260">
        <v>113000</v>
      </c>
      <c r="H351" s="260">
        <v>113000</v>
      </c>
      <c r="I351" s="260">
        <v>113000</v>
      </c>
    </row>
    <row r="352" spans="1:9" x14ac:dyDescent="0.25">
      <c r="A352" s="168">
        <v>3113</v>
      </c>
      <c r="B352" s="169"/>
      <c r="C352" s="170"/>
      <c r="D352" s="152" t="s">
        <v>82</v>
      </c>
      <c r="E352" s="148">
        <v>1549.7</v>
      </c>
      <c r="F352" s="254">
        <v>15000</v>
      </c>
      <c r="G352" s="260">
        <v>16000</v>
      </c>
      <c r="H352" s="260">
        <v>16000</v>
      </c>
      <c r="I352" s="260">
        <v>16000</v>
      </c>
    </row>
    <row r="353" spans="1:9" x14ac:dyDescent="0.25">
      <c r="A353" s="173">
        <v>312</v>
      </c>
      <c r="B353" s="176"/>
      <c r="C353" s="177"/>
      <c r="D353" s="101" t="s">
        <v>83</v>
      </c>
      <c r="E353" s="101"/>
      <c r="F353" s="141">
        <v>0</v>
      </c>
      <c r="G353" s="285"/>
      <c r="H353" s="285"/>
      <c r="I353" s="285"/>
    </row>
    <row r="354" spans="1:9" x14ac:dyDescent="0.25">
      <c r="A354" s="168">
        <v>3121</v>
      </c>
      <c r="B354" s="169"/>
      <c r="C354" s="170"/>
      <c r="D354" s="152" t="s">
        <v>83</v>
      </c>
      <c r="E354" s="148">
        <v>5226.0200000000004</v>
      </c>
      <c r="F354" s="254">
        <v>6500</v>
      </c>
      <c r="G354" s="142">
        <v>6500</v>
      </c>
      <c r="H354" s="142">
        <v>6500</v>
      </c>
      <c r="I354" s="142">
        <v>6500</v>
      </c>
    </row>
    <row r="355" spans="1:9" x14ac:dyDescent="0.25">
      <c r="A355" s="173">
        <v>313</v>
      </c>
      <c r="B355" s="176"/>
      <c r="C355" s="177"/>
      <c r="D355" s="101" t="s">
        <v>164</v>
      </c>
      <c r="E355" s="101"/>
      <c r="F355" s="141">
        <v>0</v>
      </c>
      <c r="G355" s="285"/>
      <c r="H355" s="285"/>
      <c r="I355" s="285"/>
    </row>
    <row r="356" spans="1:9" x14ac:dyDescent="0.25">
      <c r="A356" s="168">
        <v>3132</v>
      </c>
      <c r="B356" s="169"/>
      <c r="C356" s="170"/>
      <c r="D356" s="152" t="s">
        <v>84</v>
      </c>
      <c r="E356" s="148">
        <v>9898.85</v>
      </c>
      <c r="F356" s="254">
        <v>15000</v>
      </c>
      <c r="G356" s="142">
        <v>15000</v>
      </c>
      <c r="H356" s="142">
        <v>15000</v>
      </c>
      <c r="I356" s="142">
        <v>15000</v>
      </c>
    </row>
    <row r="357" spans="1:9" x14ac:dyDescent="0.25">
      <c r="A357" s="127">
        <v>32</v>
      </c>
      <c r="B357" s="171"/>
      <c r="C357" s="172"/>
      <c r="D357" s="153" t="s">
        <v>30</v>
      </c>
      <c r="E357" s="147">
        <f>E359</f>
        <v>4385.33</v>
      </c>
      <c r="F357" s="140">
        <v>4500</v>
      </c>
      <c r="G357" s="284">
        <f>G359</f>
        <v>4500</v>
      </c>
      <c r="H357" s="284">
        <f t="shared" ref="H357:I357" si="49">H359</f>
        <v>4500</v>
      </c>
      <c r="I357" s="284">
        <f t="shared" si="49"/>
        <v>4500</v>
      </c>
    </row>
    <row r="358" spans="1:9" x14ac:dyDescent="0.25">
      <c r="A358" s="173">
        <v>321</v>
      </c>
      <c r="B358" s="176"/>
      <c r="C358" s="177"/>
      <c r="D358" s="101" t="s">
        <v>159</v>
      </c>
      <c r="E358" s="101"/>
      <c r="F358" s="141">
        <v>0</v>
      </c>
      <c r="G358" s="285"/>
      <c r="H358" s="285"/>
      <c r="I358" s="285"/>
    </row>
    <row r="359" spans="1:9" x14ac:dyDescent="0.25">
      <c r="A359" s="168">
        <v>3212</v>
      </c>
      <c r="B359" s="169"/>
      <c r="C359" s="170"/>
      <c r="D359" s="152" t="s">
        <v>85</v>
      </c>
      <c r="E359" s="148">
        <v>4385.33</v>
      </c>
      <c r="F359" s="254">
        <v>4500</v>
      </c>
      <c r="G359" s="142">
        <v>4500</v>
      </c>
      <c r="H359" s="142">
        <v>4500</v>
      </c>
      <c r="I359" s="142">
        <v>4500</v>
      </c>
    </row>
    <row r="360" spans="1:9" x14ac:dyDescent="0.25">
      <c r="A360" s="168">
        <v>3225</v>
      </c>
      <c r="B360" s="169"/>
      <c r="C360" s="170"/>
      <c r="D360" s="152" t="s">
        <v>191</v>
      </c>
      <c r="E360" s="148"/>
      <c r="F360" s="254">
        <v>0</v>
      </c>
      <c r="G360" s="142"/>
      <c r="H360" s="142"/>
      <c r="I360" s="142"/>
    </row>
    <row r="361" spans="1:9" x14ac:dyDescent="0.25">
      <c r="A361" s="229" t="s">
        <v>62</v>
      </c>
      <c r="B361" s="230"/>
      <c r="C361" s="231"/>
      <c r="D361" s="150" t="s">
        <v>63</v>
      </c>
      <c r="E361" s="144"/>
      <c r="F361" s="254">
        <v>0</v>
      </c>
      <c r="G361" s="286"/>
      <c r="H361" s="286"/>
      <c r="I361" s="286"/>
    </row>
    <row r="362" spans="1:9" x14ac:dyDescent="0.25">
      <c r="A362" s="191">
        <v>31</v>
      </c>
      <c r="B362" s="192"/>
      <c r="C362" s="193"/>
      <c r="D362" s="38" t="s">
        <v>163</v>
      </c>
      <c r="E362" s="38">
        <f>E363+E364+E365+E366</f>
        <v>1881.31</v>
      </c>
      <c r="F362" s="140">
        <v>1036</v>
      </c>
      <c r="G362" s="284">
        <f>G363+G364+G365+G366</f>
        <v>470</v>
      </c>
      <c r="H362" s="284">
        <f t="shared" ref="H362:I362" si="50">H363+H364+H365+H366</f>
        <v>470</v>
      </c>
      <c r="I362" s="284">
        <f t="shared" si="50"/>
        <v>470</v>
      </c>
    </row>
    <row r="363" spans="1:9" x14ac:dyDescent="0.25">
      <c r="A363" s="168">
        <v>3111</v>
      </c>
      <c r="B363" s="169"/>
      <c r="C363" s="170"/>
      <c r="D363" s="152" t="s">
        <v>81</v>
      </c>
      <c r="E363" s="148">
        <v>1604.95</v>
      </c>
      <c r="F363" s="254">
        <v>770</v>
      </c>
      <c r="G363" s="142">
        <v>300</v>
      </c>
      <c r="H363" s="142">
        <v>300</v>
      </c>
      <c r="I363" s="142">
        <v>300</v>
      </c>
    </row>
    <row r="364" spans="1:9" x14ac:dyDescent="0.25">
      <c r="A364" s="168">
        <v>3113</v>
      </c>
      <c r="B364" s="169"/>
      <c r="C364" s="170"/>
      <c r="D364" s="152" t="s">
        <v>82</v>
      </c>
      <c r="E364" s="148">
        <v>39.32</v>
      </c>
      <c r="F364" s="254">
        <v>126</v>
      </c>
      <c r="G364" s="142">
        <v>50</v>
      </c>
      <c r="H364" s="142">
        <v>50</v>
      </c>
      <c r="I364" s="142">
        <v>50</v>
      </c>
    </row>
    <row r="365" spans="1:9" x14ac:dyDescent="0.25">
      <c r="A365" s="168">
        <v>3121</v>
      </c>
      <c r="B365" s="169"/>
      <c r="C365" s="170"/>
      <c r="D365" s="152" t="s">
        <v>83</v>
      </c>
      <c r="E365" s="148">
        <v>56.86</v>
      </c>
      <c r="F365" s="254">
        <v>40</v>
      </c>
      <c r="G365" s="142">
        <v>40</v>
      </c>
      <c r="H365" s="142">
        <v>40</v>
      </c>
      <c r="I365" s="142">
        <v>40</v>
      </c>
    </row>
    <row r="366" spans="1:9" x14ac:dyDescent="0.25">
      <c r="A366" s="168">
        <v>3132</v>
      </c>
      <c r="B366" s="169"/>
      <c r="C366" s="170"/>
      <c r="D366" s="152" t="s">
        <v>114</v>
      </c>
      <c r="E366" s="148">
        <v>180.18</v>
      </c>
      <c r="F366" s="254">
        <v>100</v>
      </c>
      <c r="G366" s="142">
        <v>80</v>
      </c>
      <c r="H366" s="142">
        <v>80</v>
      </c>
      <c r="I366" s="142">
        <v>80</v>
      </c>
    </row>
    <row r="367" spans="1:9" x14ac:dyDescent="0.25">
      <c r="A367" s="127">
        <v>32</v>
      </c>
      <c r="B367" s="171"/>
      <c r="C367" s="172"/>
      <c r="D367" s="153" t="s">
        <v>30</v>
      </c>
      <c r="E367" s="140">
        <f>E369+E371+E372+E373+E374+E375+E376+E377+E378+E379+E370+E368</f>
        <v>37771.659999999989</v>
      </c>
      <c r="F367" s="140">
        <f>F369+F371+F372+F373+F374+F375+F376+F377+F378+F379+F370+F368</f>
        <v>43832</v>
      </c>
      <c r="G367" s="284">
        <f>G368+G369+G370+G371+G372+G373+G374+G375+G376+G377+G378+G379</f>
        <v>43910</v>
      </c>
      <c r="H367" s="284">
        <f t="shared" ref="H367:I367" si="51">H368+H369+H370+H371+H372+H373+H374+H375+H376+H377+H378+H379</f>
        <v>43910</v>
      </c>
      <c r="I367" s="284">
        <f t="shared" si="51"/>
        <v>43910</v>
      </c>
    </row>
    <row r="368" spans="1:9" x14ac:dyDescent="0.25">
      <c r="A368" s="168">
        <v>3211</v>
      </c>
      <c r="B368" s="169"/>
      <c r="C368" s="170"/>
      <c r="D368" s="152" t="s">
        <v>94</v>
      </c>
      <c r="E368" s="152">
        <v>68</v>
      </c>
      <c r="F368" s="254"/>
      <c r="G368" s="142">
        <v>300</v>
      </c>
      <c r="H368" s="142">
        <v>300</v>
      </c>
      <c r="I368" s="142">
        <v>300</v>
      </c>
    </row>
    <row r="369" spans="1:9" x14ac:dyDescent="0.25">
      <c r="A369" s="168">
        <v>3212</v>
      </c>
      <c r="B369" s="169"/>
      <c r="C369" s="170"/>
      <c r="D369" s="152" t="s">
        <v>85</v>
      </c>
      <c r="E369" s="148">
        <v>82.45</v>
      </c>
      <c r="F369" s="254">
        <v>22</v>
      </c>
      <c r="G369" s="142">
        <v>10</v>
      </c>
      <c r="H369" s="142">
        <v>10</v>
      </c>
      <c r="I369" s="142">
        <v>10</v>
      </c>
    </row>
    <row r="370" spans="1:9" x14ac:dyDescent="0.25">
      <c r="A370" s="168">
        <v>3213</v>
      </c>
      <c r="B370" s="169"/>
      <c r="C370" s="170"/>
      <c r="D370" s="152" t="s">
        <v>95</v>
      </c>
      <c r="E370" s="152">
        <v>82.95</v>
      </c>
      <c r="F370" s="254"/>
      <c r="G370" s="142">
        <v>0</v>
      </c>
      <c r="H370" s="142">
        <v>0</v>
      </c>
      <c r="I370" s="142">
        <v>0</v>
      </c>
    </row>
    <row r="371" spans="1:9" x14ac:dyDescent="0.25">
      <c r="A371" s="168">
        <v>3222</v>
      </c>
      <c r="B371" s="169"/>
      <c r="C371" s="170"/>
      <c r="D371" s="152" t="s">
        <v>72</v>
      </c>
      <c r="E371" s="148">
        <v>33970.65</v>
      </c>
      <c r="F371" s="254">
        <v>36000</v>
      </c>
      <c r="G371" s="142">
        <v>35500</v>
      </c>
      <c r="H371" s="142">
        <v>35500</v>
      </c>
      <c r="I371" s="142">
        <v>35500</v>
      </c>
    </row>
    <row r="372" spans="1:9" x14ac:dyDescent="0.25">
      <c r="A372" s="168">
        <v>3221</v>
      </c>
      <c r="B372" s="169"/>
      <c r="C372" s="170"/>
      <c r="D372" s="152" t="s">
        <v>73</v>
      </c>
      <c r="E372" s="148">
        <v>1698.34</v>
      </c>
      <c r="F372" s="254">
        <v>5000</v>
      </c>
      <c r="G372" s="142">
        <v>4000</v>
      </c>
      <c r="H372" s="142">
        <v>4000</v>
      </c>
      <c r="I372" s="142">
        <v>4000</v>
      </c>
    </row>
    <row r="373" spans="1:9" x14ac:dyDescent="0.25">
      <c r="A373" s="168">
        <v>3225</v>
      </c>
      <c r="B373" s="169"/>
      <c r="C373" s="170"/>
      <c r="D373" s="152" t="s">
        <v>222</v>
      </c>
      <c r="E373" s="148">
        <v>486.78</v>
      </c>
      <c r="F373" s="254">
        <v>500</v>
      </c>
      <c r="G373" s="142">
        <v>1500</v>
      </c>
      <c r="H373" s="142">
        <v>1500</v>
      </c>
      <c r="I373" s="142">
        <v>1500</v>
      </c>
    </row>
    <row r="374" spans="1:9" x14ac:dyDescent="0.25">
      <c r="A374" s="168">
        <v>3231</v>
      </c>
      <c r="B374" s="169"/>
      <c r="C374" s="170"/>
      <c r="D374" s="152" t="s">
        <v>267</v>
      </c>
      <c r="E374" s="148">
        <v>112.5</v>
      </c>
      <c r="F374" s="254">
        <v>200</v>
      </c>
      <c r="G374" s="142">
        <v>100</v>
      </c>
      <c r="H374" s="142">
        <v>100</v>
      </c>
      <c r="I374" s="142">
        <v>100</v>
      </c>
    </row>
    <row r="375" spans="1:9" x14ac:dyDescent="0.25">
      <c r="A375" s="168">
        <v>3232</v>
      </c>
      <c r="B375" s="169"/>
      <c r="C375" s="170"/>
      <c r="D375" s="152" t="s">
        <v>247</v>
      </c>
      <c r="E375" s="148">
        <v>731.5</v>
      </c>
      <c r="F375" s="254">
        <v>800</v>
      </c>
      <c r="G375" s="142">
        <v>1500</v>
      </c>
      <c r="H375" s="142">
        <v>1500</v>
      </c>
      <c r="I375" s="142">
        <v>1500</v>
      </c>
    </row>
    <row r="376" spans="1:9" x14ac:dyDescent="0.25">
      <c r="A376" s="168">
        <v>3233</v>
      </c>
      <c r="B376" s="169"/>
      <c r="C376" s="170"/>
      <c r="D376" s="152" t="s">
        <v>100</v>
      </c>
      <c r="E376" s="148"/>
      <c r="F376" s="254">
        <v>200</v>
      </c>
      <c r="G376" s="142"/>
      <c r="H376" s="142"/>
      <c r="I376" s="142"/>
    </row>
    <row r="377" spans="1:9" x14ac:dyDescent="0.25">
      <c r="A377" s="168">
        <v>3234</v>
      </c>
      <c r="B377" s="169"/>
      <c r="C377" s="170"/>
      <c r="D377" s="152" t="s">
        <v>101</v>
      </c>
      <c r="E377" s="148"/>
      <c r="F377" s="254">
        <v>600</v>
      </c>
      <c r="G377" s="142">
        <v>200</v>
      </c>
      <c r="H377" s="142">
        <v>200</v>
      </c>
      <c r="I377" s="142">
        <v>200</v>
      </c>
    </row>
    <row r="378" spans="1:9" x14ac:dyDescent="0.25">
      <c r="A378" s="168">
        <v>3236</v>
      </c>
      <c r="B378" s="169"/>
      <c r="C378" s="170"/>
      <c r="D378" s="152" t="s">
        <v>177</v>
      </c>
      <c r="E378" s="152">
        <v>21.9</v>
      </c>
      <c r="F378" s="254"/>
      <c r="G378" s="142">
        <v>300</v>
      </c>
      <c r="H378" s="142">
        <v>300</v>
      </c>
      <c r="I378" s="142">
        <v>300</v>
      </c>
    </row>
    <row r="379" spans="1:9" x14ac:dyDescent="0.25">
      <c r="A379" s="168">
        <v>3239</v>
      </c>
      <c r="B379" s="169"/>
      <c r="C379" s="170"/>
      <c r="D379" s="152" t="s">
        <v>248</v>
      </c>
      <c r="E379" s="148">
        <v>516.59</v>
      </c>
      <c r="F379" s="254">
        <v>510</v>
      </c>
      <c r="G379" s="142">
        <v>500</v>
      </c>
      <c r="H379" s="142">
        <v>500</v>
      </c>
      <c r="I379" s="142">
        <v>500</v>
      </c>
    </row>
    <row r="380" spans="1:9" x14ac:dyDescent="0.25">
      <c r="A380" s="127">
        <v>42</v>
      </c>
      <c r="B380" s="171"/>
      <c r="C380" s="172"/>
      <c r="D380" s="153" t="s">
        <v>204</v>
      </c>
      <c r="E380" s="147"/>
      <c r="F380" s="140">
        <v>1500</v>
      </c>
      <c r="G380" s="284">
        <f>G381</f>
        <v>1000</v>
      </c>
      <c r="H380" s="284">
        <f t="shared" ref="H380:I380" si="52">H381</f>
        <v>1000</v>
      </c>
      <c r="I380" s="284">
        <f t="shared" si="52"/>
        <v>1000</v>
      </c>
    </row>
    <row r="381" spans="1:9" x14ac:dyDescent="0.25">
      <c r="A381" s="168">
        <v>4227</v>
      </c>
      <c r="B381" s="169"/>
      <c r="C381" s="170"/>
      <c r="D381" s="152" t="s">
        <v>198</v>
      </c>
      <c r="E381" s="148"/>
      <c r="F381" s="254">
        <v>1500</v>
      </c>
      <c r="G381" s="142">
        <v>1000</v>
      </c>
      <c r="H381" s="142">
        <v>1000</v>
      </c>
      <c r="I381" s="142">
        <v>1000</v>
      </c>
    </row>
    <row r="382" spans="1:9" x14ac:dyDescent="0.25">
      <c r="A382" s="126" t="s">
        <v>70</v>
      </c>
      <c r="B382" s="169"/>
      <c r="C382" s="170"/>
      <c r="D382" s="150" t="s">
        <v>196</v>
      </c>
      <c r="E382" s="144"/>
      <c r="F382" s="254">
        <v>0</v>
      </c>
      <c r="G382" s="286"/>
      <c r="H382" s="286"/>
      <c r="I382" s="286"/>
    </row>
    <row r="383" spans="1:9" x14ac:dyDescent="0.25">
      <c r="A383" s="127">
        <v>32</v>
      </c>
      <c r="B383" s="171"/>
      <c r="C383" s="172"/>
      <c r="D383" s="153" t="s">
        <v>30</v>
      </c>
      <c r="E383" s="147"/>
      <c r="F383" s="140">
        <v>0</v>
      </c>
      <c r="G383" s="284">
        <f>G384+G385+G386</f>
        <v>1000</v>
      </c>
      <c r="H383" s="284">
        <f t="shared" ref="H383:I383" si="53">H384+H385+H386</f>
        <v>0</v>
      </c>
      <c r="I383" s="284">
        <f t="shared" si="53"/>
        <v>0</v>
      </c>
    </row>
    <row r="384" spans="1:9" x14ac:dyDescent="0.25">
      <c r="A384" s="168">
        <v>3211</v>
      </c>
      <c r="B384" s="169"/>
      <c r="C384" s="170"/>
      <c r="D384" s="152" t="s">
        <v>94</v>
      </c>
      <c r="E384" s="148"/>
      <c r="F384" s="254">
        <v>0</v>
      </c>
      <c r="G384" s="142"/>
      <c r="H384" s="142"/>
      <c r="I384" s="142"/>
    </row>
    <row r="385" spans="1:9" x14ac:dyDescent="0.25">
      <c r="A385" s="168">
        <v>3231</v>
      </c>
      <c r="B385" s="169"/>
      <c r="C385" s="170"/>
      <c r="D385" s="152" t="s">
        <v>243</v>
      </c>
      <c r="E385" s="148"/>
      <c r="F385" s="254">
        <v>0</v>
      </c>
      <c r="G385" s="142"/>
      <c r="H385" s="142"/>
      <c r="I385" s="142"/>
    </row>
    <row r="386" spans="1:9" x14ac:dyDescent="0.25">
      <c r="A386" s="168">
        <v>3232</v>
      </c>
      <c r="B386" s="169"/>
      <c r="C386" s="170"/>
      <c r="D386" s="152" t="s">
        <v>244</v>
      </c>
      <c r="E386" s="148"/>
      <c r="F386" s="254">
        <v>0</v>
      </c>
      <c r="G386" s="142">
        <v>1000</v>
      </c>
      <c r="H386" s="142">
        <v>0</v>
      </c>
      <c r="I386" s="142">
        <v>0</v>
      </c>
    </row>
    <row r="387" spans="1:9" x14ac:dyDescent="0.25">
      <c r="A387" s="217" t="s">
        <v>201</v>
      </c>
      <c r="B387" s="218"/>
      <c r="C387" s="219"/>
      <c r="D387" s="149" t="s">
        <v>202</v>
      </c>
      <c r="E387" s="143"/>
      <c r="F387" s="139">
        <v>0</v>
      </c>
      <c r="G387" s="282"/>
      <c r="H387" s="282"/>
      <c r="I387" s="282"/>
    </row>
    <row r="388" spans="1:9" x14ac:dyDescent="0.25">
      <c r="A388" s="168" t="s">
        <v>132</v>
      </c>
      <c r="B388" s="169" t="s">
        <v>124</v>
      </c>
      <c r="C388" s="170"/>
      <c r="D388" s="152"/>
      <c r="E388" s="148"/>
      <c r="F388" s="254">
        <v>0</v>
      </c>
      <c r="G388" s="142"/>
      <c r="H388" s="142"/>
      <c r="I388" s="142"/>
    </row>
    <row r="389" spans="1:9" x14ac:dyDescent="0.25">
      <c r="A389" s="127">
        <v>32</v>
      </c>
      <c r="B389" s="171"/>
      <c r="C389" s="172"/>
      <c r="D389" s="153" t="s">
        <v>30</v>
      </c>
      <c r="E389" s="147"/>
      <c r="F389" s="140">
        <v>0</v>
      </c>
      <c r="G389" s="281"/>
      <c r="H389" s="281"/>
      <c r="I389" s="281"/>
    </row>
    <row r="390" spans="1:9" x14ac:dyDescent="0.25">
      <c r="A390" s="168">
        <v>3237</v>
      </c>
      <c r="B390" s="169"/>
      <c r="C390" s="170"/>
      <c r="D390" s="152" t="s">
        <v>203</v>
      </c>
      <c r="E390" s="148"/>
      <c r="F390" s="254">
        <v>0</v>
      </c>
      <c r="G390" s="142"/>
      <c r="H390" s="142"/>
      <c r="I390" s="142"/>
    </row>
    <row r="391" spans="1:9" x14ac:dyDescent="0.25">
      <c r="A391" s="217" t="s">
        <v>86</v>
      </c>
      <c r="B391" s="218"/>
      <c r="C391" s="219"/>
      <c r="D391" s="149" t="s">
        <v>87</v>
      </c>
      <c r="E391" s="143">
        <f>E399</f>
        <v>339.82</v>
      </c>
      <c r="F391" s="139">
        <v>7468.75</v>
      </c>
      <c r="G391" s="282">
        <f>G393+G401+G405+G413+G419</f>
        <v>9330</v>
      </c>
      <c r="H391" s="282">
        <f t="shared" ref="H391:I391" si="54">H393+H401+H405+H413+H419</f>
        <v>2700</v>
      </c>
      <c r="I391" s="282">
        <f t="shared" si="54"/>
        <v>2700</v>
      </c>
    </row>
    <row r="392" spans="1:9" x14ac:dyDescent="0.25">
      <c r="A392" s="229" t="s">
        <v>60</v>
      </c>
      <c r="B392" s="230"/>
      <c r="C392" s="231"/>
      <c r="D392" s="150" t="s">
        <v>61</v>
      </c>
      <c r="E392" s="144"/>
      <c r="F392" s="254">
        <v>0</v>
      </c>
      <c r="G392" s="286"/>
      <c r="H392" s="286"/>
      <c r="I392" s="286"/>
    </row>
    <row r="393" spans="1:9" x14ac:dyDescent="0.25">
      <c r="A393" s="127">
        <v>42</v>
      </c>
      <c r="B393" s="192"/>
      <c r="C393" s="193"/>
      <c r="D393" s="153" t="s">
        <v>204</v>
      </c>
      <c r="E393" s="147">
        <f>E399</f>
        <v>339.82</v>
      </c>
      <c r="F393" s="140">
        <v>3238.75</v>
      </c>
      <c r="G393" s="281">
        <f>G395+G396+G397+G399+G400</f>
        <v>1500</v>
      </c>
      <c r="H393" s="281">
        <f t="shared" ref="H393:I393" si="55">H395+H396+H397+H399+H400</f>
        <v>1500</v>
      </c>
      <c r="I393" s="281">
        <f t="shared" si="55"/>
        <v>1500</v>
      </c>
    </row>
    <row r="394" spans="1:9" x14ac:dyDescent="0.25">
      <c r="A394" s="173">
        <v>422</v>
      </c>
      <c r="B394" s="176"/>
      <c r="C394" s="177"/>
      <c r="D394" s="101" t="s">
        <v>168</v>
      </c>
      <c r="E394" s="101"/>
      <c r="F394" s="141">
        <v>1270</v>
      </c>
      <c r="G394" s="285"/>
      <c r="H394" s="285"/>
      <c r="I394" s="285"/>
    </row>
    <row r="395" spans="1:9" x14ac:dyDescent="0.25">
      <c r="A395" s="168">
        <v>4221</v>
      </c>
      <c r="B395" s="169"/>
      <c r="C395" s="170"/>
      <c r="D395" s="152" t="s">
        <v>88</v>
      </c>
      <c r="E395" s="148"/>
      <c r="F395" s="254">
        <v>1270</v>
      </c>
      <c r="G395" s="142">
        <v>600</v>
      </c>
      <c r="H395" s="142">
        <v>600</v>
      </c>
      <c r="I395" s="142">
        <v>600</v>
      </c>
    </row>
    <row r="396" spans="1:9" x14ac:dyDescent="0.25">
      <c r="A396" s="168">
        <v>4223</v>
      </c>
      <c r="B396" s="169"/>
      <c r="C396" s="170"/>
      <c r="D396" s="152" t="s">
        <v>269</v>
      </c>
      <c r="E396" s="148"/>
      <c r="F396" s="254">
        <v>918.75</v>
      </c>
      <c r="G396" s="142">
        <v>0</v>
      </c>
      <c r="H396" s="142">
        <v>0</v>
      </c>
      <c r="I396" s="142">
        <v>0</v>
      </c>
    </row>
    <row r="397" spans="1:9" x14ac:dyDescent="0.25">
      <c r="A397" s="168">
        <v>4227</v>
      </c>
      <c r="B397" s="169"/>
      <c r="C397" s="170"/>
      <c r="D397" s="152" t="s">
        <v>268</v>
      </c>
      <c r="E397" s="148"/>
      <c r="F397" s="254">
        <v>650</v>
      </c>
      <c r="G397" s="142">
        <v>500</v>
      </c>
      <c r="H397" s="142">
        <v>500</v>
      </c>
      <c r="I397" s="142">
        <v>500</v>
      </c>
    </row>
    <row r="398" spans="1:9" x14ac:dyDescent="0.25">
      <c r="A398" s="173">
        <v>424</v>
      </c>
      <c r="B398" s="176"/>
      <c r="C398" s="177"/>
      <c r="D398" s="101" t="s">
        <v>179</v>
      </c>
      <c r="E398" s="101"/>
      <c r="F398" s="141">
        <v>400</v>
      </c>
      <c r="G398" s="285"/>
      <c r="H398" s="285"/>
      <c r="I398" s="285"/>
    </row>
    <row r="399" spans="1:9" x14ac:dyDescent="0.25">
      <c r="A399" s="168">
        <v>4241</v>
      </c>
      <c r="B399" s="169"/>
      <c r="C399" s="170"/>
      <c r="D399" s="152" t="s">
        <v>89</v>
      </c>
      <c r="E399" s="148">
        <v>339.82</v>
      </c>
      <c r="F399" s="254">
        <v>400</v>
      </c>
      <c r="G399" s="142">
        <v>400</v>
      </c>
      <c r="H399" s="142">
        <v>400</v>
      </c>
      <c r="I399" s="142">
        <v>400</v>
      </c>
    </row>
    <row r="400" spans="1:9" x14ac:dyDescent="0.25">
      <c r="A400" s="229" t="s">
        <v>64</v>
      </c>
      <c r="B400" s="230"/>
      <c r="C400" s="231"/>
      <c r="D400" s="150" t="s">
        <v>124</v>
      </c>
      <c r="E400" s="144"/>
      <c r="F400" s="254">
        <v>0</v>
      </c>
      <c r="G400" s="286"/>
      <c r="H400" s="286"/>
      <c r="I400" s="286"/>
    </row>
    <row r="401" spans="1:9" x14ac:dyDescent="0.25">
      <c r="A401" s="127">
        <v>42</v>
      </c>
      <c r="B401" s="171"/>
      <c r="C401" s="172"/>
      <c r="D401" s="153" t="s">
        <v>204</v>
      </c>
      <c r="E401" s="147"/>
      <c r="F401" s="140">
        <v>4230</v>
      </c>
      <c r="G401" s="281">
        <f>G402</f>
        <v>1200</v>
      </c>
      <c r="H401" s="281">
        <f t="shared" ref="H401:I401" si="56">H402</f>
        <v>1200</v>
      </c>
      <c r="I401" s="281">
        <f t="shared" si="56"/>
        <v>1200</v>
      </c>
    </row>
    <row r="402" spans="1:9" x14ac:dyDescent="0.25">
      <c r="A402" s="168">
        <v>4241</v>
      </c>
      <c r="B402" s="169"/>
      <c r="C402" s="170"/>
      <c r="D402" s="152" t="s">
        <v>294</v>
      </c>
      <c r="E402" s="148"/>
      <c r="F402" s="254">
        <v>1105</v>
      </c>
      <c r="G402" s="142">
        <v>1200</v>
      </c>
      <c r="H402" s="142">
        <v>1200</v>
      </c>
      <c r="I402" s="142">
        <v>1200</v>
      </c>
    </row>
    <row r="403" spans="1:9" x14ac:dyDescent="0.25">
      <c r="A403" s="168">
        <v>4223</v>
      </c>
      <c r="B403" s="169"/>
      <c r="C403" s="170"/>
      <c r="D403" s="152" t="s">
        <v>91</v>
      </c>
      <c r="E403" s="148"/>
      <c r="F403" s="254">
        <v>3125</v>
      </c>
      <c r="G403" s="142">
        <v>0</v>
      </c>
      <c r="H403" s="142">
        <v>0</v>
      </c>
      <c r="I403" s="142">
        <v>0</v>
      </c>
    </row>
    <row r="404" spans="1:9" x14ac:dyDescent="0.25">
      <c r="A404" s="229" t="s">
        <v>92</v>
      </c>
      <c r="B404" s="230"/>
      <c r="C404" s="231"/>
      <c r="D404" s="150" t="s">
        <v>90</v>
      </c>
      <c r="E404" s="144"/>
      <c r="F404" s="254">
        <v>0</v>
      </c>
      <c r="G404" s="286"/>
      <c r="H404" s="286"/>
      <c r="I404" s="286"/>
    </row>
    <row r="405" spans="1:9" x14ac:dyDescent="0.25">
      <c r="A405" s="191">
        <v>32</v>
      </c>
      <c r="B405" s="192"/>
      <c r="C405" s="193"/>
      <c r="D405" s="153" t="s">
        <v>30</v>
      </c>
      <c r="E405" s="147"/>
      <c r="F405" s="140">
        <v>0</v>
      </c>
      <c r="G405" s="281">
        <f>G407+G409+G411</f>
        <v>4130</v>
      </c>
      <c r="H405" s="281">
        <f t="shared" ref="H405:I405" si="57">H407+H409+H411</f>
        <v>0</v>
      </c>
      <c r="I405" s="281">
        <f t="shared" si="57"/>
        <v>0</v>
      </c>
    </row>
    <row r="406" spans="1:9" x14ac:dyDescent="0.25">
      <c r="A406" s="173">
        <v>321</v>
      </c>
      <c r="B406" s="176"/>
      <c r="C406" s="177"/>
      <c r="D406" s="101" t="s">
        <v>159</v>
      </c>
      <c r="E406" s="101"/>
      <c r="F406" s="141">
        <v>0</v>
      </c>
      <c r="G406" s="285"/>
      <c r="H406" s="285"/>
      <c r="I406" s="285"/>
    </row>
    <row r="407" spans="1:9" x14ac:dyDescent="0.25">
      <c r="A407" s="168">
        <v>3211</v>
      </c>
      <c r="B407" s="169"/>
      <c r="C407" s="170"/>
      <c r="D407" s="152" t="s">
        <v>94</v>
      </c>
      <c r="E407" s="148"/>
      <c r="F407" s="254">
        <v>0</v>
      </c>
      <c r="G407" s="142">
        <v>630</v>
      </c>
      <c r="H407" s="142">
        <v>0</v>
      </c>
      <c r="I407" s="142">
        <v>0</v>
      </c>
    </row>
    <row r="408" spans="1:9" x14ac:dyDescent="0.25">
      <c r="A408" s="173">
        <v>322</v>
      </c>
      <c r="B408" s="176"/>
      <c r="C408" s="177"/>
      <c r="D408" s="107" t="s">
        <v>158</v>
      </c>
      <c r="E408" s="107"/>
      <c r="F408" s="141">
        <v>0</v>
      </c>
      <c r="G408" s="298"/>
      <c r="H408" s="298"/>
      <c r="I408" s="298"/>
    </row>
    <row r="409" spans="1:9" x14ac:dyDescent="0.25">
      <c r="A409" s="168">
        <v>3224</v>
      </c>
      <c r="B409" s="169"/>
      <c r="C409" s="170"/>
      <c r="D409" s="152" t="s">
        <v>74</v>
      </c>
      <c r="E409" s="148"/>
      <c r="F409" s="254">
        <v>0</v>
      </c>
      <c r="G409" s="142">
        <v>1500</v>
      </c>
      <c r="H409" s="142">
        <v>0</v>
      </c>
      <c r="I409" s="142">
        <v>0</v>
      </c>
    </row>
    <row r="410" spans="1:9" x14ac:dyDescent="0.25">
      <c r="A410" s="173">
        <v>323</v>
      </c>
      <c r="B410" s="176"/>
      <c r="C410" s="177"/>
      <c r="D410" s="101" t="s">
        <v>161</v>
      </c>
      <c r="E410" s="101"/>
      <c r="F410" s="141">
        <v>0</v>
      </c>
      <c r="G410" s="285"/>
      <c r="H410" s="285"/>
      <c r="I410" s="285"/>
    </row>
    <row r="411" spans="1:9" x14ac:dyDescent="0.25">
      <c r="A411" s="168">
        <v>3232</v>
      </c>
      <c r="B411" s="169"/>
      <c r="C411" s="170"/>
      <c r="D411" s="152" t="s">
        <v>77</v>
      </c>
      <c r="E411" s="148"/>
      <c r="F411" s="254">
        <v>0</v>
      </c>
      <c r="G411" s="142">
        <v>2000</v>
      </c>
      <c r="H411" s="142">
        <v>0</v>
      </c>
      <c r="I411" s="142">
        <v>0</v>
      </c>
    </row>
    <row r="412" spans="1:9" x14ac:dyDescent="0.25">
      <c r="A412" s="168">
        <v>3231</v>
      </c>
      <c r="B412" s="169"/>
      <c r="C412" s="170"/>
      <c r="D412" s="152" t="s">
        <v>99</v>
      </c>
      <c r="E412" s="148"/>
      <c r="F412" s="254">
        <v>0</v>
      </c>
      <c r="G412" s="142"/>
      <c r="H412" s="142">
        <v>0</v>
      </c>
      <c r="I412" s="142">
        <v>0</v>
      </c>
    </row>
    <row r="413" spans="1:9" x14ac:dyDescent="0.25">
      <c r="A413" s="127">
        <v>42</v>
      </c>
      <c r="B413" s="171"/>
      <c r="C413" s="172"/>
      <c r="D413" s="153" t="s">
        <v>168</v>
      </c>
      <c r="E413" s="147"/>
      <c r="F413" s="140">
        <v>0</v>
      </c>
      <c r="G413" s="281">
        <f>G414+G415+G416+G417+G418</f>
        <v>2500</v>
      </c>
      <c r="H413" s="281">
        <f t="shared" ref="H413:I413" si="58">H414+H415+H416+H417+H418</f>
        <v>0</v>
      </c>
      <c r="I413" s="281">
        <f t="shared" si="58"/>
        <v>0</v>
      </c>
    </row>
    <row r="414" spans="1:9" x14ac:dyDescent="0.25">
      <c r="A414" s="168">
        <v>4214</v>
      </c>
      <c r="B414" s="169"/>
      <c r="C414" s="170"/>
      <c r="D414" s="152" t="s">
        <v>192</v>
      </c>
      <c r="E414" s="148"/>
      <c r="F414" s="254">
        <v>0</v>
      </c>
      <c r="G414" s="142"/>
      <c r="H414" s="142">
        <v>0</v>
      </c>
      <c r="I414" s="142">
        <v>0</v>
      </c>
    </row>
    <row r="415" spans="1:9" x14ac:dyDescent="0.25">
      <c r="A415" s="168">
        <v>4221</v>
      </c>
      <c r="B415" s="169"/>
      <c r="C415" s="170"/>
      <c r="D415" s="152" t="s">
        <v>88</v>
      </c>
      <c r="E415" s="148"/>
      <c r="F415" s="254">
        <v>0</v>
      </c>
      <c r="G415" s="142">
        <v>1500</v>
      </c>
      <c r="H415" s="142">
        <v>0</v>
      </c>
      <c r="I415" s="142">
        <v>0</v>
      </c>
    </row>
    <row r="416" spans="1:9" x14ac:dyDescent="0.25">
      <c r="A416" s="168">
        <v>4223</v>
      </c>
      <c r="B416" s="169"/>
      <c r="C416" s="170"/>
      <c r="D416" s="152" t="s">
        <v>91</v>
      </c>
      <c r="E416" s="148"/>
      <c r="F416" s="254">
        <v>0</v>
      </c>
      <c r="G416" s="142">
        <v>1000</v>
      </c>
      <c r="H416" s="142">
        <v>0</v>
      </c>
      <c r="I416" s="142">
        <v>0</v>
      </c>
    </row>
    <row r="417" spans="1:9" x14ac:dyDescent="0.25">
      <c r="A417" s="168">
        <v>4241</v>
      </c>
      <c r="B417" s="201"/>
      <c r="C417" s="185"/>
      <c r="D417" s="41" t="s">
        <v>89</v>
      </c>
      <c r="E417" s="41"/>
      <c r="F417" s="254">
        <v>0</v>
      </c>
      <c r="G417" s="290"/>
      <c r="H417" s="290">
        <v>0</v>
      </c>
      <c r="I417" s="290">
        <v>0</v>
      </c>
    </row>
    <row r="418" spans="1:9" x14ac:dyDescent="0.25">
      <c r="A418" s="229" t="s">
        <v>70</v>
      </c>
      <c r="B418" s="230"/>
      <c r="C418" s="231"/>
      <c r="D418" s="150" t="s">
        <v>71</v>
      </c>
      <c r="E418" s="144"/>
      <c r="F418" s="254">
        <v>0</v>
      </c>
      <c r="G418" s="286"/>
      <c r="H418" s="286">
        <v>0</v>
      </c>
      <c r="I418" s="286">
        <v>0</v>
      </c>
    </row>
    <row r="419" spans="1:9" x14ac:dyDescent="0.25">
      <c r="A419" s="127">
        <v>42</v>
      </c>
      <c r="B419" s="171"/>
      <c r="C419" s="172"/>
      <c r="D419" s="153" t="s">
        <v>168</v>
      </c>
      <c r="E419" s="147"/>
      <c r="F419" s="140">
        <v>0</v>
      </c>
      <c r="G419" s="281"/>
      <c r="H419" s="281"/>
      <c r="I419" s="281"/>
    </row>
    <row r="420" spans="1:9" x14ac:dyDescent="0.25">
      <c r="A420" s="200">
        <v>4241</v>
      </c>
      <c r="B420" s="195"/>
      <c r="C420" s="196"/>
      <c r="D420" s="150" t="s">
        <v>89</v>
      </c>
      <c r="E420" s="144"/>
      <c r="F420" s="254">
        <v>0</v>
      </c>
      <c r="G420" s="286"/>
      <c r="H420" s="286"/>
      <c r="I420" s="286"/>
    </row>
    <row r="421" spans="1:9" x14ac:dyDescent="0.25">
      <c r="A421" s="217" t="s">
        <v>256</v>
      </c>
      <c r="B421" s="218"/>
      <c r="C421" s="219"/>
      <c r="D421" s="149" t="s">
        <v>142</v>
      </c>
      <c r="E421" s="143">
        <f>E424</f>
        <v>40891.24</v>
      </c>
      <c r="F421" s="139">
        <v>32500</v>
      </c>
      <c r="G421" s="299">
        <f>G423</f>
        <v>33000</v>
      </c>
      <c r="H421" s="299">
        <f t="shared" ref="H421:I421" si="59">H423</f>
        <v>33000</v>
      </c>
      <c r="I421" s="299">
        <f t="shared" si="59"/>
        <v>33000</v>
      </c>
    </row>
    <row r="422" spans="1:9" x14ac:dyDescent="0.25">
      <c r="A422" s="229" t="s">
        <v>64</v>
      </c>
      <c r="B422" s="230"/>
      <c r="C422" s="231"/>
      <c r="D422" s="150" t="s">
        <v>65</v>
      </c>
      <c r="E422" s="144"/>
      <c r="F422" s="254">
        <v>0</v>
      </c>
      <c r="G422" s="286"/>
      <c r="H422" s="286"/>
      <c r="I422" s="286"/>
    </row>
    <row r="423" spans="1:9" x14ac:dyDescent="0.25">
      <c r="A423" s="127">
        <v>37</v>
      </c>
      <c r="B423" s="171"/>
      <c r="C423" s="172"/>
      <c r="D423" s="153" t="s">
        <v>46</v>
      </c>
      <c r="E423" s="147">
        <f>E424</f>
        <v>40891.24</v>
      </c>
      <c r="F423" s="140">
        <v>32500</v>
      </c>
      <c r="G423" s="281">
        <f>G424</f>
        <v>33000</v>
      </c>
      <c r="H423" s="281">
        <f t="shared" ref="H423:I423" si="60">H424</f>
        <v>33000</v>
      </c>
      <c r="I423" s="281">
        <f t="shared" si="60"/>
        <v>33000</v>
      </c>
    </row>
    <row r="424" spans="1:9" x14ac:dyDescent="0.25">
      <c r="A424" s="168">
        <v>3722</v>
      </c>
      <c r="B424" s="169"/>
      <c r="C424" s="170"/>
      <c r="D424" s="152" t="s">
        <v>93</v>
      </c>
      <c r="E424" s="148">
        <v>40891.24</v>
      </c>
      <c r="F424" s="254">
        <v>32500</v>
      </c>
      <c r="G424" s="142">
        <v>33000</v>
      </c>
      <c r="H424" s="142">
        <v>33000</v>
      </c>
      <c r="I424" s="142">
        <v>33000</v>
      </c>
    </row>
    <row r="425" spans="1:9" x14ac:dyDescent="0.25">
      <c r="A425" s="217" t="s">
        <v>245</v>
      </c>
      <c r="B425" s="218"/>
      <c r="C425" s="219"/>
      <c r="D425" s="149" t="s">
        <v>257</v>
      </c>
      <c r="E425" s="143">
        <f>E427</f>
        <v>35617.33</v>
      </c>
      <c r="F425" s="139">
        <v>41000</v>
      </c>
      <c r="G425" s="299">
        <v>41000</v>
      </c>
      <c r="H425" s="299">
        <v>41000</v>
      </c>
      <c r="I425" s="299">
        <v>41000</v>
      </c>
    </row>
    <row r="426" spans="1:9" x14ac:dyDescent="0.25">
      <c r="A426" s="127">
        <v>42</v>
      </c>
      <c r="B426" s="171"/>
      <c r="C426" s="172"/>
      <c r="D426" s="153" t="s">
        <v>204</v>
      </c>
      <c r="E426" s="147">
        <f>E427</f>
        <v>35617.33</v>
      </c>
      <c r="F426" s="140">
        <v>41000</v>
      </c>
      <c r="G426" s="281">
        <f>G427</f>
        <v>41000</v>
      </c>
      <c r="H426" s="281">
        <f t="shared" ref="H426:I426" si="61">H427</f>
        <v>41000</v>
      </c>
      <c r="I426" s="281">
        <f t="shared" si="61"/>
        <v>41000</v>
      </c>
    </row>
    <row r="427" spans="1:9" x14ac:dyDescent="0.25">
      <c r="A427" s="202">
        <v>4241</v>
      </c>
      <c r="B427" s="203"/>
      <c r="C427" s="204"/>
      <c r="D427" s="48" t="s">
        <v>89</v>
      </c>
      <c r="E427" s="48">
        <v>35617.33</v>
      </c>
      <c r="F427" s="254">
        <v>41000</v>
      </c>
      <c r="G427" s="300">
        <v>41000</v>
      </c>
      <c r="H427" s="300">
        <v>41000</v>
      </c>
      <c r="I427" s="300">
        <v>41000</v>
      </c>
    </row>
    <row r="428" spans="1:9" ht="38.25" x14ac:dyDescent="0.25">
      <c r="A428" s="217" t="s">
        <v>205</v>
      </c>
      <c r="B428" s="218"/>
      <c r="C428" s="219"/>
      <c r="D428" s="149" t="s">
        <v>206</v>
      </c>
      <c r="E428" s="143">
        <f>E431</f>
        <v>1230.3499999999999</v>
      </c>
      <c r="F428" s="139">
        <v>1218.9100000000001</v>
      </c>
      <c r="G428" s="282">
        <f>G430</f>
        <v>1300</v>
      </c>
      <c r="H428" s="282">
        <f t="shared" ref="H428:I428" si="62">H430</f>
        <v>1300</v>
      </c>
      <c r="I428" s="282">
        <f t="shared" si="62"/>
        <v>1300</v>
      </c>
    </row>
    <row r="429" spans="1:9" x14ac:dyDescent="0.25">
      <c r="A429" s="205" t="s">
        <v>208</v>
      </c>
      <c r="B429" s="206" t="s">
        <v>124</v>
      </c>
      <c r="C429" s="207"/>
      <c r="D429" s="105"/>
      <c r="E429" s="105"/>
      <c r="F429" s="254">
        <v>0</v>
      </c>
      <c r="G429" s="301"/>
      <c r="H429" s="301"/>
      <c r="I429" s="301"/>
    </row>
    <row r="430" spans="1:9" x14ac:dyDescent="0.25">
      <c r="A430" s="208">
        <v>38</v>
      </c>
      <c r="B430" s="209"/>
      <c r="C430" s="210"/>
      <c r="D430" s="106" t="s">
        <v>209</v>
      </c>
      <c r="E430" s="106">
        <f>E431</f>
        <v>1230.3499999999999</v>
      </c>
      <c r="F430" s="140">
        <v>1218.9100000000001</v>
      </c>
      <c r="G430" s="302">
        <f>G431</f>
        <v>1300</v>
      </c>
      <c r="H430" s="302">
        <f t="shared" ref="H430:I430" si="63">H431</f>
        <v>1300</v>
      </c>
      <c r="I430" s="302">
        <f t="shared" si="63"/>
        <v>1300</v>
      </c>
    </row>
    <row r="431" spans="1:9" x14ac:dyDescent="0.25">
      <c r="A431" s="202">
        <v>3812</v>
      </c>
      <c r="B431" s="203"/>
      <c r="C431" s="204"/>
      <c r="D431" s="48" t="s">
        <v>207</v>
      </c>
      <c r="E431" s="48">
        <v>1230.3499999999999</v>
      </c>
      <c r="F431" s="254">
        <v>1218.9100000000001</v>
      </c>
      <c r="G431" s="300">
        <v>1300</v>
      </c>
      <c r="H431" s="300">
        <v>1300</v>
      </c>
      <c r="I431" s="300">
        <v>1300</v>
      </c>
    </row>
    <row r="432" spans="1:9" x14ac:dyDescent="0.25">
      <c r="A432" s="217" t="s">
        <v>180</v>
      </c>
      <c r="B432" s="218"/>
      <c r="C432" s="219"/>
      <c r="D432" s="94" t="s">
        <v>181</v>
      </c>
      <c r="E432" s="94">
        <f>E435</f>
        <v>25</v>
      </c>
      <c r="F432" s="139">
        <v>150</v>
      </c>
      <c r="G432" s="303">
        <f>G434</f>
        <v>80</v>
      </c>
      <c r="H432" s="303">
        <f t="shared" ref="H432:I432" si="64">H434</f>
        <v>80</v>
      </c>
      <c r="I432" s="303">
        <f t="shared" si="64"/>
        <v>80</v>
      </c>
    </row>
    <row r="433" spans="1:9" x14ac:dyDescent="0.25">
      <c r="A433" s="229" t="s">
        <v>62</v>
      </c>
      <c r="B433" s="230"/>
      <c r="C433" s="231"/>
      <c r="D433" s="150" t="s">
        <v>63</v>
      </c>
      <c r="E433" s="144"/>
      <c r="F433" s="254">
        <v>0</v>
      </c>
      <c r="G433" s="286"/>
      <c r="H433" s="286"/>
      <c r="I433" s="286"/>
    </row>
    <row r="434" spans="1:9" x14ac:dyDescent="0.25">
      <c r="A434" s="235">
        <v>32</v>
      </c>
      <c r="B434" s="236"/>
      <c r="C434" s="237"/>
      <c r="D434" s="153" t="s">
        <v>215</v>
      </c>
      <c r="E434" s="147">
        <f>E435</f>
        <v>25</v>
      </c>
      <c r="F434" s="140">
        <v>150</v>
      </c>
      <c r="G434" s="281">
        <f>G435+G436</f>
        <v>80</v>
      </c>
      <c r="H434" s="281">
        <f t="shared" ref="H434:I434" si="65">H435+H436</f>
        <v>80</v>
      </c>
      <c r="I434" s="281">
        <f t="shared" si="65"/>
        <v>80</v>
      </c>
    </row>
    <row r="435" spans="1:9" x14ac:dyDescent="0.25">
      <c r="A435" s="211">
        <v>3294</v>
      </c>
      <c r="B435" s="212"/>
      <c r="C435" s="213"/>
      <c r="D435" s="48" t="s">
        <v>264</v>
      </c>
      <c r="E435" s="48">
        <v>25</v>
      </c>
      <c r="F435" s="254">
        <v>25</v>
      </c>
      <c r="G435" s="300">
        <v>30</v>
      </c>
      <c r="H435" s="300">
        <v>30</v>
      </c>
      <c r="I435" s="300">
        <v>30</v>
      </c>
    </row>
    <row r="436" spans="1:9" x14ac:dyDescent="0.25">
      <c r="A436" s="238">
        <v>3299</v>
      </c>
      <c r="B436" s="239"/>
      <c r="C436" s="240"/>
      <c r="D436" s="48" t="s">
        <v>182</v>
      </c>
      <c r="E436" s="48"/>
      <c r="F436" s="254">
        <v>125</v>
      </c>
      <c r="G436" s="300">
        <v>50</v>
      </c>
      <c r="H436" s="300">
        <v>50</v>
      </c>
      <c r="I436" s="300">
        <v>50</v>
      </c>
    </row>
    <row r="437" spans="1:9" ht="25.5" x14ac:dyDescent="0.25">
      <c r="A437" s="217" t="s">
        <v>270</v>
      </c>
      <c r="B437" s="218"/>
      <c r="C437" s="219"/>
      <c r="D437" s="94" t="s">
        <v>271</v>
      </c>
      <c r="E437" s="94"/>
      <c r="F437" s="139">
        <v>7663.13</v>
      </c>
      <c r="G437" s="299">
        <f>G439</f>
        <v>5000</v>
      </c>
      <c r="H437" s="299">
        <f t="shared" ref="H437:I437" si="66">H439</f>
        <v>5000</v>
      </c>
      <c r="I437" s="299">
        <f t="shared" si="66"/>
        <v>5000</v>
      </c>
    </row>
    <row r="438" spans="1:9" x14ac:dyDescent="0.25">
      <c r="A438" s="229" t="s">
        <v>64</v>
      </c>
      <c r="B438" s="230"/>
      <c r="C438" s="231"/>
      <c r="D438" s="150" t="s">
        <v>65</v>
      </c>
      <c r="E438" s="144"/>
      <c r="F438" s="47"/>
      <c r="G438" s="286"/>
      <c r="H438" s="286"/>
      <c r="I438" s="286"/>
    </row>
    <row r="439" spans="1:9" x14ac:dyDescent="0.25">
      <c r="A439" s="235">
        <v>32</v>
      </c>
      <c r="B439" s="236"/>
      <c r="C439" s="237"/>
      <c r="D439" s="153" t="s">
        <v>215</v>
      </c>
      <c r="E439" s="147"/>
      <c r="F439" s="140">
        <v>7663.13</v>
      </c>
      <c r="G439" s="281">
        <f>G441+G442+G443+G444+G445</f>
        <v>5000</v>
      </c>
      <c r="H439" s="281">
        <f t="shared" ref="H439:I439" si="67">H441+H442+H443+H444+H445</f>
        <v>5000</v>
      </c>
      <c r="I439" s="281">
        <f t="shared" si="67"/>
        <v>5000</v>
      </c>
    </row>
    <row r="440" spans="1:9" x14ac:dyDescent="0.25">
      <c r="A440" s="238">
        <v>3213</v>
      </c>
      <c r="B440" s="239"/>
      <c r="C440" s="240"/>
      <c r="D440" s="48" t="s">
        <v>95</v>
      </c>
      <c r="E440" s="48"/>
      <c r="F440" s="260">
        <v>0.37</v>
      </c>
      <c r="G440" s="300"/>
      <c r="H440" s="300"/>
      <c r="I440" s="300"/>
    </row>
    <row r="441" spans="1:9" x14ac:dyDescent="0.25">
      <c r="A441" s="238">
        <v>3221</v>
      </c>
      <c r="B441" s="239"/>
      <c r="C441" s="240"/>
      <c r="D441" s="48" t="s">
        <v>272</v>
      </c>
      <c r="E441" s="48"/>
      <c r="F441" s="260">
        <v>5832.76</v>
      </c>
      <c r="G441" s="300">
        <v>1500</v>
      </c>
      <c r="H441" s="300">
        <v>1500</v>
      </c>
      <c r="I441" s="300">
        <v>1500</v>
      </c>
    </row>
    <row r="442" spans="1:9" x14ac:dyDescent="0.25">
      <c r="A442" s="238">
        <v>3225</v>
      </c>
      <c r="B442" s="239"/>
      <c r="C442" s="240"/>
      <c r="D442" s="48" t="s">
        <v>273</v>
      </c>
      <c r="E442" s="48"/>
      <c r="F442" s="260">
        <v>190</v>
      </c>
      <c r="G442" s="300"/>
      <c r="H442" s="300"/>
      <c r="I442" s="300"/>
    </row>
    <row r="443" spans="1:9" x14ac:dyDescent="0.25">
      <c r="A443" s="238">
        <v>3231</v>
      </c>
      <c r="B443" s="239"/>
      <c r="C443" s="240"/>
      <c r="D443" s="48" t="s">
        <v>243</v>
      </c>
      <c r="E443" s="48"/>
      <c r="F443" s="260">
        <v>1300</v>
      </c>
      <c r="G443" s="300">
        <v>1500</v>
      </c>
      <c r="H443" s="300">
        <v>1500</v>
      </c>
      <c r="I443" s="300">
        <v>1500</v>
      </c>
    </row>
    <row r="444" spans="1:9" x14ac:dyDescent="0.25">
      <c r="A444" s="238">
        <v>3239</v>
      </c>
      <c r="B444" s="239"/>
      <c r="C444" s="240"/>
      <c r="D444" s="48" t="s">
        <v>293</v>
      </c>
      <c r="E444" s="48"/>
      <c r="F444" s="260"/>
      <c r="G444" s="300">
        <v>1000</v>
      </c>
      <c r="H444" s="300">
        <v>1000</v>
      </c>
      <c r="I444" s="300">
        <v>1000</v>
      </c>
    </row>
    <row r="445" spans="1:9" x14ac:dyDescent="0.25">
      <c r="A445" s="238">
        <v>3299</v>
      </c>
      <c r="B445" s="239"/>
      <c r="C445" s="240"/>
      <c r="D445" s="48" t="s">
        <v>109</v>
      </c>
      <c r="E445" s="48"/>
      <c r="F445" s="260">
        <v>340</v>
      </c>
      <c r="G445" s="300">
        <v>1000</v>
      </c>
      <c r="H445" s="300">
        <v>1000</v>
      </c>
      <c r="I445" s="300">
        <v>1000</v>
      </c>
    </row>
    <row r="446" spans="1:9" x14ac:dyDescent="0.25">
      <c r="A446" s="241" t="s">
        <v>122</v>
      </c>
      <c r="B446" s="242"/>
      <c r="C446" s="242"/>
      <c r="D446" s="49"/>
      <c r="E446" s="253">
        <f>E432+E428+E425+E421+E391+E347+E319+E301+E294+E269+E186+E182+E178+E170+E166+E117+E98+E95+E92+E78+E69+E37+E11+E6+E15+E22+E437</f>
        <v>2606697.9099999997</v>
      </c>
      <c r="F446" s="253">
        <v>3166394.85</v>
      </c>
      <c r="G446" s="253">
        <f>G432+G428+G425+G421+G391+G347+G319+G301+G294+G269+G186+G182+G178+G170+G166+G117+G98+G95+G92+G78+G69+G37+G11+G6+G15+G22+G437+G89+G84+G80+G29</f>
        <v>7811986.3300000001</v>
      </c>
      <c r="H446" s="253">
        <f>H432+H428+H425+H421+H391+H347+H319+H301+H294+H269+H186+H182+H178+H170+H166+H117+H98+H95+H92+H78+H69+H37+H11+H6+H15+H22+H437+H89+H84+H80+H29</f>
        <v>9507656.3300000001</v>
      </c>
      <c r="I446" s="253">
        <f>I432+I428+I425+I421+I391+I347+I319+I301+I294+I269+I186+I182+I178+I170+I166+I117+I98+I95+I92+I78+I69+I37+I11+I6+I15+I22+I437+I89+I84+I80</f>
        <v>3202406.33</v>
      </c>
    </row>
  </sheetData>
  <mergeCells count="19">
    <mergeCell ref="B2:G2"/>
    <mergeCell ref="A15:C15"/>
    <mergeCell ref="A25:C25"/>
    <mergeCell ref="A18:C18"/>
    <mergeCell ref="A128:C128"/>
    <mergeCell ref="A178:C178"/>
    <mergeCell ref="A16:C16"/>
    <mergeCell ref="A17:C17"/>
    <mergeCell ref="A24:C24"/>
    <mergeCell ref="A23:C23"/>
    <mergeCell ref="A22:C22"/>
    <mergeCell ref="A118:C118"/>
    <mergeCell ref="A29:C29"/>
    <mergeCell ref="A30:C30"/>
    <mergeCell ref="A31:C31"/>
    <mergeCell ref="A32:C32"/>
    <mergeCell ref="A20:B20"/>
    <mergeCell ref="A27:B27"/>
    <mergeCell ref="A34:B34"/>
  </mergeCells>
  <pageMargins left="0.7" right="0.7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SAŽETAK</vt:lpstr>
      <vt:lpstr>Prihodi i rashodi po izvorima</vt:lpstr>
      <vt:lpstr> Račun prihoda i rashoda</vt:lpstr>
      <vt:lpstr>Rashodi prema funkcijskoj kl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Magdalena Putanec Cetinić</cp:lastModifiedBy>
  <cp:lastPrinted>2025-12-30T09:27:36Z</cp:lastPrinted>
  <dcterms:created xsi:type="dcterms:W3CDTF">2022-08-12T12:51:27Z</dcterms:created>
  <dcterms:modified xsi:type="dcterms:W3CDTF">2025-12-30T09:27:41Z</dcterms:modified>
</cp:coreProperties>
</file>