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\2024\"/>
    </mc:Choice>
  </mc:AlternateContent>
  <xr:revisionPtr revIDLastSave="0" documentId="13_ncr:1_{9C6999D1-C5B6-41D5-A630-5FAF430063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Prihodi i rashodi po izvorima" sheetId="8" r:id="rId2"/>
    <sheet name=" Račun prihoda i rashoda" sheetId="3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F27" i="8"/>
  <c r="J73" i="3"/>
  <c r="J10" i="3"/>
  <c r="G290" i="7"/>
  <c r="G283" i="7"/>
  <c r="I27" i="1"/>
  <c r="I26" i="1"/>
  <c r="I205" i="7"/>
  <c r="F20" i="8"/>
  <c r="J30" i="3"/>
  <c r="J23" i="3"/>
  <c r="G21" i="3"/>
  <c r="J14" i="3"/>
  <c r="J15" i="3"/>
  <c r="J13" i="3"/>
  <c r="G11" i="3"/>
  <c r="J76" i="3"/>
  <c r="J71" i="3"/>
  <c r="J56" i="3"/>
  <c r="J48" i="3"/>
  <c r="J43" i="3"/>
  <c r="I53" i="3"/>
  <c r="I54" i="3"/>
  <c r="I55" i="3"/>
  <c r="I67" i="3"/>
  <c r="I68" i="3"/>
  <c r="I76" i="3"/>
  <c r="I78" i="3"/>
  <c r="I45" i="3"/>
  <c r="I30" i="3"/>
  <c r="I23" i="3"/>
  <c r="I13" i="3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7" i="7"/>
  <c r="I48" i="7"/>
  <c r="I49" i="7"/>
  <c r="I50" i="7"/>
  <c r="I52" i="7"/>
  <c r="I53" i="7"/>
  <c r="I55" i="7"/>
  <c r="I56" i="7"/>
  <c r="I58" i="7"/>
  <c r="I60" i="7"/>
  <c r="I62" i="7"/>
  <c r="I63" i="7"/>
  <c r="I64" i="7"/>
  <c r="I65" i="7"/>
  <c r="I67" i="7"/>
  <c r="I68" i="7"/>
  <c r="I79" i="7"/>
  <c r="I81" i="7"/>
  <c r="I82" i="7"/>
  <c r="I83" i="7"/>
  <c r="I84" i="7"/>
  <c r="I106" i="7"/>
  <c r="I108" i="7"/>
  <c r="I109" i="7"/>
  <c r="I110" i="7"/>
  <c r="I111" i="7"/>
  <c r="I112" i="7"/>
  <c r="I113" i="7"/>
  <c r="I114" i="7"/>
  <c r="I117" i="7"/>
  <c r="I118" i="7"/>
  <c r="I119" i="7"/>
  <c r="I120" i="7"/>
  <c r="I121" i="7"/>
  <c r="I122" i="7"/>
  <c r="I123" i="7"/>
  <c r="I161" i="7"/>
  <c r="I163" i="7"/>
  <c r="I164" i="7"/>
  <c r="I166" i="7"/>
  <c r="I171" i="7"/>
  <c r="I176" i="7"/>
  <c r="I177" i="7"/>
  <c r="I178" i="7"/>
  <c r="I185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6" i="7"/>
  <c r="I207" i="7"/>
  <c r="I208" i="7"/>
  <c r="I209" i="7"/>
  <c r="I210" i="7"/>
  <c r="I213" i="7"/>
  <c r="I214" i="7"/>
  <c r="I215" i="7"/>
  <c r="I220" i="7"/>
  <c r="I221" i="7"/>
  <c r="I222" i="7"/>
  <c r="I225" i="7"/>
  <c r="I227" i="7"/>
  <c r="I229" i="7"/>
  <c r="I233" i="7"/>
  <c r="I236" i="7"/>
  <c r="I237" i="7"/>
  <c r="I238" i="7"/>
  <c r="I239" i="7"/>
  <c r="I240" i="7"/>
  <c r="I242" i="7"/>
  <c r="I249" i="7"/>
  <c r="I250" i="7"/>
  <c r="I251" i="7"/>
  <c r="I252" i="7"/>
  <c r="I253" i="7"/>
  <c r="I255" i="7"/>
  <c r="I256" i="7"/>
  <c r="I257" i="7"/>
  <c r="I258" i="7"/>
  <c r="I283" i="7"/>
  <c r="I284" i="7"/>
  <c r="I285" i="7"/>
  <c r="I286" i="7"/>
  <c r="I287" i="7"/>
  <c r="I288" i="7"/>
  <c r="I289" i="7"/>
  <c r="I290" i="7"/>
  <c r="I292" i="7"/>
  <c r="I293" i="7"/>
  <c r="I294" i="7"/>
  <c r="I295" i="7"/>
  <c r="I298" i="7"/>
  <c r="I299" i="7"/>
  <c r="I300" i="7"/>
  <c r="I302" i="7"/>
  <c r="I303" i="7"/>
  <c r="I304" i="7"/>
  <c r="I305" i="7"/>
  <c r="I306" i="7"/>
  <c r="I308" i="7"/>
  <c r="I311" i="7"/>
  <c r="I312" i="7"/>
  <c r="I313" i="7"/>
  <c r="I315" i="7"/>
  <c r="I318" i="7"/>
  <c r="I321" i="7"/>
  <c r="I332" i="7"/>
  <c r="I358" i="7"/>
  <c r="I359" i="7"/>
  <c r="I360" i="7"/>
  <c r="I362" i="7"/>
  <c r="I364" i="7"/>
  <c r="I365" i="7"/>
  <c r="I367" i="7"/>
  <c r="I369" i="7"/>
  <c r="I370" i="7"/>
  <c r="I372" i="7"/>
  <c r="I375" i="7"/>
  <c r="I376" i="7"/>
  <c r="I377" i="7"/>
  <c r="I378" i="7"/>
  <c r="I379" i="7"/>
  <c r="I380" i="7"/>
  <c r="I382" i="7"/>
  <c r="I384" i="7"/>
  <c r="I385" i="7"/>
  <c r="I386" i="7"/>
  <c r="I392" i="7"/>
  <c r="I393" i="7"/>
  <c r="I394" i="7"/>
  <c r="I395" i="7"/>
  <c r="I400" i="7"/>
  <c r="I402" i="7"/>
  <c r="I406" i="7"/>
  <c r="I426" i="7"/>
  <c r="I427" i="7"/>
  <c r="I428" i="7"/>
  <c r="I430" i="7"/>
  <c r="I431" i="7"/>
  <c r="I432" i="7"/>
  <c r="I434" i="7"/>
  <c r="I435" i="7"/>
  <c r="I438" i="7"/>
  <c r="I439" i="7"/>
  <c r="I443" i="7"/>
  <c r="I29" i="7"/>
  <c r="I28" i="7"/>
  <c r="I27" i="7"/>
  <c r="H12" i="7"/>
  <c r="H13" i="7"/>
  <c r="H14" i="7"/>
  <c r="H23" i="7"/>
  <c r="H24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7" i="7"/>
  <c r="H49" i="7"/>
  <c r="H50" i="7"/>
  <c r="H51" i="7"/>
  <c r="H52" i="7"/>
  <c r="H53" i="7"/>
  <c r="H54" i="7"/>
  <c r="H55" i="7"/>
  <c r="H56" i="7"/>
  <c r="H58" i="7"/>
  <c r="H59" i="7"/>
  <c r="H60" i="7"/>
  <c r="H61" i="7"/>
  <c r="H62" i="7"/>
  <c r="H63" i="7"/>
  <c r="H64" i="7"/>
  <c r="H65" i="7"/>
  <c r="H67" i="7"/>
  <c r="H68" i="7"/>
  <c r="H76" i="7"/>
  <c r="H77" i="7"/>
  <c r="H78" i="7"/>
  <c r="H79" i="7"/>
  <c r="H80" i="7"/>
  <c r="H81" i="7"/>
  <c r="H82" i="7"/>
  <c r="H83" i="7"/>
  <c r="H84" i="7"/>
  <c r="H85" i="7"/>
  <c r="H87" i="7"/>
  <c r="H88" i="7"/>
  <c r="H89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5" i="7"/>
  <c r="H106" i="7"/>
  <c r="H108" i="7"/>
  <c r="H109" i="7"/>
  <c r="H110" i="7"/>
  <c r="H111" i="7"/>
  <c r="H112" i="7"/>
  <c r="H113" i="7"/>
  <c r="H114" i="7"/>
  <c r="H117" i="7"/>
  <c r="H118" i="7"/>
  <c r="H119" i="7"/>
  <c r="H120" i="7"/>
  <c r="H121" i="7"/>
  <c r="H122" i="7"/>
  <c r="H123" i="7"/>
  <c r="H161" i="7"/>
  <c r="H163" i="7"/>
  <c r="H164" i="7"/>
  <c r="H166" i="7"/>
  <c r="H168" i="7"/>
  <c r="H169" i="7"/>
  <c r="H176" i="7"/>
  <c r="H177" i="7"/>
  <c r="H178" i="7"/>
  <c r="H179" i="7"/>
  <c r="H180" i="7"/>
  <c r="H181" i="7"/>
  <c r="H182" i="7"/>
  <c r="H185" i="7"/>
  <c r="H187" i="7"/>
  <c r="H188" i="7"/>
  <c r="H189" i="7"/>
  <c r="H190" i="7"/>
  <c r="H192" i="7"/>
  <c r="H193" i="7"/>
  <c r="H195" i="7"/>
  <c r="H197" i="7"/>
  <c r="H198" i="7"/>
  <c r="H199" i="7"/>
  <c r="H200" i="7"/>
  <c r="H201" i="7"/>
  <c r="H202" i="7"/>
  <c r="H203" i="7"/>
  <c r="H204" i="7"/>
  <c r="H205" i="7"/>
  <c r="H206" i="7"/>
  <c r="H207" i="7"/>
  <c r="H209" i="7"/>
  <c r="H212" i="7"/>
  <c r="H213" i="7"/>
  <c r="H215" i="7"/>
  <c r="H220" i="7"/>
  <c r="H221" i="7"/>
  <c r="H222" i="7"/>
  <c r="H224" i="7"/>
  <c r="H225" i="7"/>
  <c r="H226" i="7"/>
  <c r="H227" i="7"/>
  <c r="H229" i="7"/>
  <c r="H232" i="7"/>
  <c r="H233" i="7"/>
  <c r="H236" i="7"/>
  <c r="H237" i="7"/>
  <c r="H238" i="7"/>
  <c r="H239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9" i="7"/>
  <c r="H260" i="7"/>
  <c r="H261" i="7"/>
  <c r="H262" i="7"/>
  <c r="H263" i="7"/>
  <c r="H265" i="7"/>
  <c r="H266" i="7"/>
  <c r="H269" i="7"/>
  <c r="H272" i="7"/>
  <c r="H273" i="7"/>
  <c r="H275" i="7"/>
  <c r="H276" i="7"/>
  <c r="H277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8" i="7"/>
  <c r="H299" i="7"/>
  <c r="H300" i="7"/>
  <c r="H301" i="7"/>
  <c r="H302" i="7"/>
  <c r="H303" i="7"/>
  <c r="H304" i="7"/>
  <c r="H305" i="7"/>
  <c r="H306" i="7"/>
  <c r="H308" i="7"/>
  <c r="H312" i="7"/>
  <c r="H313" i="7"/>
  <c r="H315" i="7"/>
  <c r="H317" i="7"/>
  <c r="H318" i="7"/>
  <c r="H319" i="7"/>
  <c r="H320" i="7"/>
  <c r="H326" i="7"/>
  <c r="H327" i="7"/>
  <c r="H328" i="7"/>
  <c r="H330" i="7"/>
  <c r="H331" i="7"/>
  <c r="H332" i="7"/>
  <c r="H334" i="7"/>
  <c r="H335" i="7"/>
  <c r="H336" i="7"/>
  <c r="H337" i="7"/>
  <c r="H338" i="7"/>
  <c r="H340" i="7"/>
  <c r="H343" i="7"/>
  <c r="H344" i="7"/>
  <c r="H347" i="7"/>
  <c r="H348" i="7"/>
  <c r="H349" i="7"/>
  <c r="H351" i="7"/>
  <c r="H352" i="7"/>
  <c r="H353" i="7"/>
  <c r="H358" i="7"/>
  <c r="H359" i="7"/>
  <c r="H360" i="7"/>
  <c r="H362" i="7"/>
  <c r="H363" i="7"/>
  <c r="H364" i="7"/>
  <c r="H365" i="7"/>
  <c r="H366" i="7"/>
  <c r="H367" i="7"/>
  <c r="H368" i="7"/>
  <c r="H369" i="7"/>
  <c r="H370" i="7"/>
  <c r="H371" i="7"/>
  <c r="H372" i="7"/>
  <c r="H375" i="7"/>
  <c r="H376" i="7"/>
  <c r="H377" i="7"/>
  <c r="H378" i="7"/>
  <c r="H379" i="7"/>
  <c r="H380" i="7"/>
  <c r="H382" i="7"/>
  <c r="H384" i="7"/>
  <c r="H396" i="7"/>
  <c r="H398" i="7"/>
  <c r="H399" i="7"/>
  <c r="H400" i="7"/>
  <c r="H402" i="7"/>
  <c r="H405" i="7"/>
  <c r="H406" i="7"/>
  <c r="H408" i="7"/>
  <c r="H410" i="7"/>
  <c r="H420" i="7"/>
  <c r="H423" i="7"/>
  <c r="H426" i="7"/>
  <c r="H427" i="7"/>
  <c r="H428" i="7"/>
  <c r="H430" i="7"/>
  <c r="H431" i="7"/>
  <c r="H432" i="7"/>
  <c r="H433" i="7"/>
  <c r="H434" i="7"/>
  <c r="H435" i="7"/>
  <c r="H437" i="7"/>
  <c r="H11" i="7"/>
  <c r="D18" i="8"/>
  <c r="D40" i="8"/>
  <c r="D38" i="8"/>
  <c r="F38" i="8" s="1"/>
  <c r="H21" i="3"/>
  <c r="J21" i="3" s="1"/>
  <c r="D14" i="8"/>
  <c r="G54" i="3"/>
  <c r="G52" i="3"/>
  <c r="F106" i="7"/>
  <c r="F64" i="7" s="1"/>
  <c r="F444" i="7" s="1"/>
  <c r="F184" i="7"/>
  <c r="F281" i="7"/>
  <c r="G44" i="3"/>
  <c r="G41" i="3"/>
  <c r="G76" i="3"/>
  <c r="G77" i="3"/>
  <c r="G75" i="3"/>
  <c r="G74" i="3" s="1"/>
  <c r="G79" i="3"/>
  <c r="G80" i="3"/>
  <c r="G58" i="3"/>
  <c r="G51" i="3"/>
  <c r="G53" i="3"/>
  <c r="G50" i="3"/>
  <c r="G49" i="3"/>
  <c r="G46" i="3"/>
  <c r="G43" i="3"/>
  <c r="G42" i="3"/>
  <c r="H81" i="3"/>
  <c r="H62" i="3"/>
  <c r="H48" i="3"/>
  <c r="I48" i="3" s="1"/>
  <c r="H63" i="3"/>
  <c r="H69" i="3"/>
  <c r="G23" i="7"/>
  <c r="G24" i="7"/>
  <c r="H67" i="3"/>
  <c r="H65" i="3"/>
  <c r="H76" i="3"/>
  <c r="D32" i="8" s="1"/>
  <c r="H55" i="3"/>
  <c r="H43" i="3"/>
  <c r="H35" i="3" s="1"/>
  <c r="H42" i="3"/>
  <c r="H34" i="3" s="1"/>
  <c r="H71" i="3"/>
  <c r="H72" i="3"/>
  <c r="I72" i="3" s="1"/>
  <c r="H50" i="3"/>
  <c r="I50" i="3" s="1"/>
  <c r="H49" i="3"/>
  <c r="I49" i="3" s="1"/>
  <c r="H53" i="3"/>
  <c r="H60" i="3"/>
  <c r="I60" i="3" s="1"/>
  <c r="H80" i="3"/>
  <c r="J80" i="3" s="1"/>
  <c r="H82" i="3"/>
  <c r="D29" i="8" s="1"/>
  <c r="G16" i="7"/>
  <c r="G18" i="7"/>
  <c r="G20" i="7"/>
  <c r="G21" i="7"/>
  <c r="G7" i="7"/>
  <c r="G13" i="7"/>
  <c r="G12" i="7" s="1"/>
  <c r="G315" i="7"/>
  <c r="G308" i="7"/>
  <c r="G362" i="7"/>
  <c r="G375" i="7"/>
  <c r="G380" i="7"/>
  <c r="D12" i="8" l="1"/>
  <c r="I34" i="3"/>
  <c r="J34" i="3"/>
  <c r="J35" i="3"/>
  <c r="D23" i="8"/>
  <c r="I35" i="3"/>
  <c r="I42" i="3"/>
  <c r="I65" i="3"/>
  <c r="J42" i="3"/>
  <c r="J82" i="3"/>
  <c r="J50" i="3"/>
  <c r="J49" i="3"/>
  <c r="H70" i="3"/>
  <c r="I70" i="3" s="1"/>
  <c r="I43" i="3"/>
  <c r="D41" i="8"/>
  <c r="I80" i="3"/>
  <c r="J54" i="3"/>
  <c r="G80" i="7"/>
  <c r="G79" i="7" s="1"/>
  <c r="G108" i="7"/>
  <c r="G171" i="7"/>
  <c r="G166" i="7" s="1"/>
  <c r="G437" i="7"/>
  <c r="G302" i="7"/>
  <c r="G257" i="7"/>
  <c r="G221" i="7"/>
  <c r="G370" i="7"/>
  <c r="G360" i="7" s="1"/>
  <c r="G263" i="7"/>
  <c r="G272" i="7"/>
  <c r="G278" i="7"/>
  <c r="G276" i="7"/>
  <c r="G238" i="7"/>
  <c r="G218" i="7"/>
  <c r="G216" i="7"/>
  <c r="G181" i="7"/>
  <c r="G180" i="7" s="1"/>
  <c r="G140" i="7"/>
  <c r="G136" i="7"/>
  <c r="G131" i="7"/>
  <c r="G127" i="7"/>
  <c r="G121" i="7"/>
  <c r="G117" i="7"/>
  <c r="G112" i="7"/>
  <c r="G83" i="7"/>
  <c r="G82" i="7" s="1"/>
  <c r="F426" i="7"/>
  <c r="G259" i="7" l="1"/>
  <c r="G125" i="7"/>
  <c r="G106" i="7"/>
  <c r="F79" i="7"/>
  <c r="F83" i="7"/>
  <c r="F82" i="7" s="1"/>
  <c r="F181" i="7"/>
  <c r="F180" i="7" s="1"/>
  <c r="G441" i="7" l="1"/>
  <c r="F313" i="7" l="1"/>
  <c r="G81" i="3"/>
  <c r="G10" i="3"/>
  <c r="F435" i="7"/>
  <c r="J81" i="3" l="1"/>
  <c r="G73" i="3"/>
  <c r="C14" i="5" s="1"/>
  <c r="G13" i="1"/>
  <c r="J27" i="3" l="1"/>
  <c r="J18" i="3"/>
  <c r="I18" i="3"/>
  <c r="H79" i="3" l="1"/>
  <c r="H61" i="3"/>
  <c r="H46" i="3"/>
  <c r="G323" i="7"/>
  <c r="G439" i="7"/>
  <c r="G433" i="7"/>
  <c r="G432" i="7" s="1"/>
  <c r="G430" i="7"/>
  <c r="G428" i="7" s="1"/>
  <c r="G408" i="7"/>
  <c r="G358" i="7"/>
  <c r="G332" i="7" s="1"/>
  <c r="G306" i="7"/>
  <c r="G304" i="7"/>
  <c r="G251" i="7"/>
  <c r="G250" i="7" s="1"/>
  <c r="F251" i="7"/>
  <c r="F221" i="7"/>
  <c r="I46" i="3" l="1"/>
  <c r="J46" i="3"/>
  <c r="J61" i="3"/>
  <c r="I61" i="3"/>
  <c r="G281" i="7"/>
  <c r="H52" i="3"/>
  <c r="H44" i="3"/>
  <c r="H51" i="3"/>
  <c r="G313" i="7"/>
  <c r="H66" i="3"/>
  <c r="H77" i="3"/>
  <c r="C41" i="8"/>
  <c r="F41" i="8" s="1"/>
  <c r="C42" i="8"/>
  <c r="C40" i="8"/>
  <c r="F40" i="8" s="1"/>
  <c r="C19" i="8"/>
  <c r="C16" i="8"/>
  <c r="F16" i="8" s="1"/>
  <c r="C12" i="8"/>
  <c r="F12" i="8" s="1"/>
  <c r="G32" i="3"/>
  <c r="G220" i="7"/>
  <c r="F220" i="7"/>
  <c r="F428" i="7"/>
  <c r="F432" i="7"/>
  <c r="E432" i="7"/>
  <c r="F439" i="7"/>
  <c r="F420" i="7"/>
  <c r="F400" i="7" s="1"/>
  <c r="F392" i="7"/>
  <c r="F362" i="7"/>
  <c r="F370" i="7"/>
  <c r="F380" i="7"/>
  <c r="F375" i="7"/>
  <c r="F302" i="7"/>
  <c r="F293" i="7"/>
  <c r="F298" i="7"/>
  <c r="F290" i="7" s="1"/>
  <c r="F288" i="7"/>
  <c r="F284" i="7"/>
  <c r="F121" i="7"/>
  <c r="G55" i="3" s="1"/>
  <c r="G72" i="3"/>
  <c r="J72" i="3" s="1"/>
  <c r="J70" i="3" s="1"/>
  <c r="F257" i="7"/>
  <c r="F250" i="7" s="1"/>
  <c r="F238" i="7"/>
  <c r="F237" i="7" s="1"/>
  <c r="E238" i="7"/>
  <c r="E237" i="7" s="1"/>
  <c r="F213" i="7"/>
  <c r="G59" i="3" s="1"/>
  <c r="G57" i="3" s="1"/>
  <c r="F207" i="7"/>
  <c r="F199" i="7"/>
  <c r="F192" i="7"/>
  <c r="F188" i="7"/>
  <c r="F177" i="7"/>
  <c r="F176" i="7" s="1"/>
  <c r="F28" i="7"/>
  <c r="F32" i="7"/>
  <c r="F37" i="7"/>
  <c r="F44" i="7"/>
  <c r="F50" i="7"/>
  <c r="F53" i="7"/>
  <c r="G67" i="3" s="1"/>
  <c r="G53" i="7"/>
  <c r="J52" i="3" l="1"/>
  <c r="I52" i="3"/>
  <c r="J67" i="3"/>
  <c r="G64" i="3"/>
  <c r="J55" i="3"/>
  <c r="G47" i="3"/>
  <c r="H17" i="3"/>
  <c r="J77" i="3"/>
  <c r="I77" i="3"/>
  <c r="J66" i="3"/>
  <c r="I66" i="3"/>
  <c r="H64" i="3"/>
  <c r="D36" i="8"/>
  <c r="C37" i="8"/>
  <c r="F37" i="8" s="1"/>
  <c r="F19" i="8"/>
  <c r="I51" i="3"/>
  <c r="J51" i="3"/>
  <c r="H47" i="3"/>
  <c r="I44" i="3"/>
  <c r="H41" i="3"/>
  <c r="J44" i="3"/>
  <c r="D42" i="8"/>
  <c r="I281" i="7"/>
  <c r="H281" i="7"/>
  <c r="F283" i="7"/>
  <c r="F360" i="7"/>
  <c r="C29" i="8"/>
  <c r="F29" i="8" s="1"/>
  <c r="G70" i="3"/>
  <c r="F27" i="7"/>
  <c r="F185" i="7"/>
  <c r="B31" i="8"/>
  <c r="G207" i="7"/>
  <c r="G199" i="7"/>
  <c r="G192" i="7"/>
  <c r="G405" i="7"/>
  <c r="G403" i="7"/>
  <c r="G213" i="7"/>
  <c r="H59" i="3" s="1"/>
  <c r="G188" i="7"/>
  <c r="I17" i="3" l="1"/>
  <c r="J17" i="3"/>
  <c r="H11" i="3"/>
  <c r="D22" i="8"/>
  <c r="G40" i="3"/>
  <c r="I59" i="3"/>
  <c r="J59" i="3"/>
  <c r="J64" i="3"/>
  <c r="I64" i="3"/>
  <c r="J47" i="3"/>
  <c r="I47" i="3"/>
  <c r="J41" i="3"/>
  <c r="I41" i="3"/>
  <c r="F42" i="8"/>
  <c r="G185" i="7"/>
  <c r="G402" i="7"/>
  <c r="G400" i="7" s="1"/>
  <c r="G187" i="7"/>
  <c r="G83" i="3" l="1"/>
  <c r="C12" i="5"/>
  <c r="J11" i="3"/>
  <c r="G184" i="7"/>
  <c r="H75" i="3"/>
  <c r="G177" i="7"/>
  <c r="G163" i="7"/>
  <c r="G67" i="7"/>
  <c r="G65" i="7" s="1"/>
  <c r="G28" i="7"/>
  <c r="G32" i="7"/>
  <c r="G37" i="7"/>
  <c r="G44" i="7"/>
  <c r="G50" i="7"/>
  <c r="H58" i="3" s="1"/>
  <c r="G61" i="7"/>
  <c r="G59" i="7"/>
  <c r="I58" i="3" l="1"/>
  <c r="H57" i="3"/>
  <c r="J58" i="3"/>
  <c r="H33" i="3"/>
  <c r="J75" i="3"/>
  <c r="H74" i="3"/>
  <c r="I75" i="3"/>
  <c r="D31" i="8"/>
  <c r="E31" i="8" s="1"/>
  <c r="H184" i="7"/>
  <c r="H444" i="7" s="1"/>
  <c r="G444" i="7"/>
  <c r="I444" i="7" s="1"/>
  <c r="I184" i="7"/>
  <c r="G176" i="7"/>
  <c r="G27" i="7"/>
  <c r="G58" i="7"/>
  <c r="G56" i="7" s="1"/>
  <c r="G161" i="7"/>
  <c r="B35" i="8"/>
  <c r="B29" i="8"/>
  <c r="E29" i="8" s="1"/>
  <c r="B42" i="8"/>
  <c r="E42" i="8" s="1"/>
  <c r="B41" i="8"/>
  <c r="E41" i="8" s="1"/>
  <c r="B37" i="8"/>
  <c r="E37" i="8" s="1"/>
  <c r="B36" i="8"/>
  <c r="E36" i="8" s="1"/>
  <c r="B32" i="8"/>
  <c r="E32" i="8" s="1"/>
  <c r="C22" i="8"/>
  <c r="F22" i="8" s="1"/>
  <c r="C23" i="8"/>
  <c r="F23" i="8" s="1"/>
  <c r="B23" i="8"/>
  <c r="E23" i="8" s="1"/>
  <c r="B22" i="8"/>
  <c r="E22" i="8" s="1"/>
  <c r="B17" i="8"/>
  <c r="C14" i="8"/>
  <c r="F14" i="8" s="1"/>
  <c r="B14" i="8"/>
  <c r="E14" i="8" s="1"/>
  <c r="I74" i="3" l="1"/>
  <c r="J74" i="3"/>
  <c r="H73" i="3"/>
  <c r="I33" i="3"/>
  <c r="H32" i="3"/>
  <c r="J33" i="3"/>
  <c r="I57" i="3"/>
  <c r="J57" i="3"/>
  <c r="H40" i="3"/>
  <c r="D14" i="5"/>
  <c r="H13" i="1"/>
  <c r="G64" i="7"/>
  <c r="D35" i="8"/>
  <c r="B27" i="8"/>
  <c r="J32" i="3" l="1"/>
  <c r="I73" i="3"/>
  <c r="H83" i="3"/>
  <c r="J40" i="3"/>
  <c r="I40" i="3"/>
  <c r="I13" i="1"/>
  <c r="J13" i="1"/>
  <c r="E35" i="8"/>
  <c r="D27" i="8"/>
  <c r="F14" i="5"/>
  <c r="D17" i="8"/>
  <c r="D13" i="5"/>
  <c r="H12" i="1"/>
  <c r="B12" i="8"/>
  <c r="E12" i="8" s="1"/>
  <c r="C18" i="8"/>
  <c r="B18" i="8"/>
  <c r="E18" i="8" s="1"/>
  <c r="C17" i="8"/>
  <c r="J83" i="3" l="1"/>
  <c r="C36" i="8"/>
  <c r="F36" i="8" s="1"/>
  <c r="F18" i="8"/>
  <c r="E17" i="8"/>
  <c r="F17" i="8"/>
  <c r="D10" i="8"/>
  <c r="H11" i="1"/>
  <c r="I12" i="1"/>
  <c r="D11" i="5"/>
  <c r="E13" i="5"/>
  <c r="F13" i="5"/>
  <c r="C10" i="8"/>
  <c r="D12" i="5"/>
  <c r="B10" i="8"/>
  <c r="F24" i="7"/>
  <c r="F58" i="7"/>
  <c r="F187" i="7"/>
  <c r="C31" i="8" s="1"/>
  <c r="F31" i="8" s="1"/>
  <c r="F77" i="7"/>
  <c r="F67" i="7"/>
  <c r="F73" i="7"/>
  <c r="F10" i="8" l="1"/>
  <c r="E10" i="8"/>
  <c r="F12" i="5"/>
  <c r="I11" i="1"/>
  <c r="F56" i="7"/>
  <c r="C35" i="8"/>
  <c r="F65" i="7"/>
  <c r="B12" i="5"/>
  <c r="E12" i="5" s="1"/>
  <c r="F32" i="3"/>
  <c r="I32" i="3" s="1"/>
  <c r="F27" i="3"/>
  <c r="F21" i="3"/>
  <c r="I21" i="3" s="1"/>
  <c r="F18" i="3"/>
  <c r="F11" i="3"/>
  <c r="I11" i="3" s="1"/>
  <c r="C27" i="8" l="1"/>
  <c r="F35" i="8"/>
  <c r="H27" i="3"/>
  <c r="I27" i="3" s="1"/>
  <c r="E199" i="7" l="1"/>
  <c r="E343" i="7"/>
  <c r="E375" i="7"/>
  <c r="E263" i="7"/>
  <c r="E326" i="7"/>
  <c r="E83" i="7" l="1"/>
  <c r="E80" i="7"/>
  <c r="E77" i="7"/>
  <c r="E192" i="7"/>
  <c r="E221" i="7"/>
  <c r="E284" i="7"/>
  <c r="E291" i="7"/>
  <c r="E398" i="7"/>
  <c r="E10" i="7" l="1"/>
  <c r="E9" i="7" s="1"/>
  <c r="E7" i="7" l="1"/>
  <c r="E251" i="7"/>
  <c r="E207" i="7"/>
  <c r="E188" i="7"/>
  <c r="E276" i="7"/>
  <c r="E272" i="7"/>
  <c r="E187" i="7" l="1"/>
  <c r="E260" i="7"/>
  <c r="E103" i="7"/>
  <c r="E99" i="7"/>
  <c r="E168" i="7"/>
  <c r="E330" i="7"/>
  <c r="E108" i="7"/>
  <c r="E117" i="7"/>
  <c r="E82" i="7"/>
  <c r="E79" i="7"/>
  <c r="E76" i="7"/>
  <c r="E259" i="7" l="1"/>
  <c r="E437" i="7"/>
  <c r="E435" i="7" s="1"/>
  <c r="E408" i="7"/>
  <c r="E396" i="7"/>
  <c r="E328" i="7"/>
  <c r="E319" i="7"/>
  <c r="E298" i="7"/>
  <c r="E250" i="7"/>
  <c r="E380" i="7"/>
  <c r="E349" i="7"/>
  <c r="E340" i="7" s="1"/>
  <c r="E426" i="7"/>
  <c r="E337" i="7"/>
  <c r="E334" i="7"/>
  <c r="E288" i="7"/>
  <c r="E220" i="7" l="1"/>
  <c r="E180" i="7"/>
  <c r="E179" i="7" s="1"/>
  <c r="E121" i="7"/>
  <c r="E37" i="7"/>
  <c r="E112" i="7" l="1"/>
  <c r="E106" i="7" s="1"/>
  <c r="O55" i="3" l="1"/>
  <c r="O80" i="3"/>
  <c r="O68" i="3"/>
  <c r="O67" i="3"/>
  <c r="O65" i="3"/>
  <c r="O58" i="3"/>
  <c r="O43" i="3"/>
  <c r="O42" i="3"/>
  <c r="F8" i="1" l="1"/>
  <c r="E88" i="7" l="1"/>
  <c r="E67" i="7"/>
  <c r="E28" i="7"/>
  <c r="E13" i="7" l="1"/>
  <c r="E417" i="7"/>
  <c r="E415" i="7"/>
  <c r="E413" i="7"/>
  <c r="O53" i="3"/>
  <c r="E420" i="7"/>
  <c r="O76" i="3"/>
  <c r="E12" i="7" l="1"/>
  <c r="E441" i="7"/>
  <c r="E405" i="7"/>
  <c r="E403" i="7"/>
  <c r="E430" i="7"/>
  <c r="E428" i="7" s="1"/>
  <c r="E433" i="7"/>
  <c r="E363" i="7"/>
  <c r="E368" i="7"/>
  <c r="E366" i="7"/>
  <c r="E371" i="7"/>
  <c r="E362" i="7" l="1"/>
  <c r="E402" i="7"/>
  <c r="E400" i="7"/>
  <c r="E370" i="7"/>
  <c r="O77" i="3"/>
  <c r="O75" i="3"/>
  <c r="E439" i="7"/>
  <c r="E355" i="7"/>
  <c r="O79" i="3"/>
  <c r="E341" i="7"/>
  <c r="E360" i="7" l="1"/>
  <c r="E317" i="7"/>
  <c r="E296" i="7"/>
  <c r="E290" i="7" s="1"/>
  <c r="E293" i="7"/>
  <c r="O66" i="3"/>
  <c r="O61" i="3"/>
  <c r="E213" i="7"/>
  <c r="E185" i="7" s="1"/>
  <c r="O59" i="3"/>
  <c r="E177" i="7"/>
  <c r="E92" i="7"/>
  <c r="E90" i="7"/>
  <c r="E69" i="7"/>
  <c r="E315" i="7" l="1"/>
  <c r="E313" i="7"/>
  <c r="E283" i="7"/>
  <c r="E87" i="7"/>
  <c r="O50" i="3"/>
  <c r="E65" i="7"/>
  <c r="E166" i="7"/>
  <c r="O49" i="3"/>
  <c r="O52" i="3"/>
  <c r="O51" i="3"/>
  <c r="E176" i="7"/>
  <c r="E59" i="7"/>
  <c r="E61" i="7"/>
  <c r="E44" i="7"/>
  <c r="E32" i="7"/>
  <c r="E58" i="7" l="1"/>
  <c r="E56" i="7"/>
  <c r="H18" i="3" l="1"/>
  <c r="H10" i="3" s="1"/>
  <c r="I10" i="3" s="1"/>
  <c r="E95" i="7" l="1"/>
  <c r="E94" i="7" l="1"/>
  <c r="E85" i="7"/>
  <c r="E163" i="7" l="1"/>
  <c r="O48" i="3"/>
  <c r="B14" i="5" l="1"/>
  <c r="E14" i="5" s="1"/>
  <c r="E161" i="7"/>
  <c r="E51" i="7"/>
  <c r="E54" i="7"/>
  <c r="E53" i="7" s="1"/>
  <c r="E73" i="7"/>
  <c r="E358" i="7"/>
  <c r="E332" i="7" s="1"/>
  <c r="E308" i="7"/>
  <c r="E304" i="7"/>
  <c r="E302" i="7"/>
  <c r="E27" i="7"/>
  <c r="E281" i="7" l="1"/>
  <c r="E50" i="7"/>
  <c r="O54" i="3"/>
  <c r="E306" i="7"/>
  <c r="E71" i="7"/>
  <c r="E64" i="7" s="1"/>
  <c r="E184" i="7" l="1"/>
  <c r="B11" i="5"/>
  <c r="E11" i="5" s="1"/>
  <c r="E24" i="7"/>
  <c r="E444" i="7" s="1"/>
  <c r="E23" i="7" l="1"/>
  <c r="F83" i="3"/>
  <c r="I83" i="3" s="1"/>
  <c r="H9" i="1" l="1"/>
  <c r="F11" i="1"/>
  <c r="F14" i="1" s="1"/>
  <c r="I9" i="1" l="1"/>
  <c r="G9" i="1"/>
  <c r="J9" i="1" s="1"/>
  <c r="G8" i="1" l="1"/>
  <c r="H8" i="1" l="1"/>
  <c r="H14" i="1" l="1"/>
  <c r="I14" i="1" s="1"/>
  <c r="J8" i="1"/>
  <c r="I8" i="1"/>
  <c r="O44" i="3"/>
  <c r="G12" i="1" l="1"/>
  <c r="J12" i="1" s="1"/>
  <c r="G11" i="1" l="1"/>
  <c r="J11" i="1" s="1"/>
  <c r="G14" i="1" l="1"/>
  <c r="C11" i="5"/>
  <c r="F11" i="5" s="1"/>
</calcChain>
</file>

<file path=xl/sharedStrings.xml><?xml version="1.0" encoding="utf-8"?>
<sst xmlns="http://schemas.openxmlformats.org/spreadsheetml/2006/main" count="751" uniqueCount="315">
  <si>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</si>
  <si>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</si>
  <si>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</si>
  <si>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</si>
  <si>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</si>
  <si>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</si>
  <si>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</si>
  <si>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</si>
  <si>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</si>
  <si>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</si>
  <si>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</si>
  <si>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</si>
  <si>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</si>
  <si>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</si>
  <si>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</si>
  <si>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</si>
  <si>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</si>
  <si>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</si>
  <si>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</si>
  <si>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</si>
  <si>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</si>
  <si>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</si>
  <si>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</si>
  <si>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</si>
  <si>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</si>
  <si>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</si>
  <si>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</si>
  <si>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</si>
  <si>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</si>
  <si>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</si>
  <si>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</si>
  <si>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</si>
  <si>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</si>
  <si>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</si>
  <si>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</si>
  <si>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</si>
  <si>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</si>
  <si>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</si>
  <si>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</si>
  <si>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</si>
  <si>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</si>
  <si>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</si>
  <si>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</si>
  <si>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</si>
  <si>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</si>
  <si>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</si>
  <si>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</si>
  <si>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</si>
  <si>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</si>
  <si>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</si>
  <si>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</si>
  <si>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</si>
  <si>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</si>
  <si>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</si>
  <si>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</si>
  <si>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</si>
  <si>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</si>
  <si>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</si>
  <si>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</si>
  <si>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</si>
  <si>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</si>
  <si>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</si>
  <si>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</si>
  <si>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</si>
  <si>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</si>
  <si>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</si>
  <si>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</si>
  <si>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</si>
  <si>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</si>
  <si>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</si>
  <si>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</si>
  <si>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</si>
  <si>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</si>
  <si>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</si>
  <si>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</si>
  <si>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</si>
  <si>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</si>
  <si>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</si>
  <si>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</si>
  <si>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</si>
  <si>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</si>
  <si>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</si>
  <si>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</si>
  <si>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</si>
  <si>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</si>
  <si>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</si>
  <si>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</si>
  <si>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</si>
  <si>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</si>
  <si>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</si>
  <si>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</si>
  <si>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</si>
  <si>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</si>
  <si>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</si>
  <si>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</si>
  <si>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</si>
  <si>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</si>
  <si>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</si>
  <si>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</si>
  <si>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</si>
  <si>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</si>
  <si>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</si>
  <si>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</si>
  <si>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</si>
  <si>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</si>
  <si>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</si>
  <si>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</si>
  <si>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</si>
  <si>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</si>
  <si>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</si>
  <si>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</si>
  <si>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</si>
  <si>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</si>
  <si>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</si>
  <si>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</si>
  <si>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</si>
  <si>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</si>
  <si>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</si>
  <si>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Intelektualne i osobne usluge ŽSV</t>
  </si>
  <si>
    <t>Tekući projekt T100041</t>
  </si>
  <si>
    <t>E-TEHNIČAR</t>
  </si>
  <si>
    <t>PRSTEN POTPORE V</t>
  </si>
  <si>
    <t>Tekući projekt T100054</t>
  </si>
  <si>
    <t>Tekući projekt T100055</t>
  </si>
  <si>
    <t>Općina,prijevoz policija 8 r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</si>
  <si>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</si>
  <si>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</si>
  <si>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</si>
  <si>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</si>
  <si>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</si>
  <si>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</si>
  <si>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</si>
  <si>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</si>
  <si>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</si>
  <si>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</si>
  <si>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</si>
  <si>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</si>
  <si>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</si>
  <si>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</si>
  <si>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</si>
  <si>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</si>
  <si>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</si>
  <si>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</si>
  <si>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</si>
  <si>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</si>
  <si>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</si>
  <si>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</si>
  <si>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</si>
  <si>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</si>
  <si>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</si>
  <si>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</si>
  <si>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</si>
  <si>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</si>
  <si>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</si>
  <si>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</si>
  <si>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</si>
  <si>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</si>
  <si>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</si>
  <si>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</si>
  <si>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Naknada za prijevoz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</si>
  <si>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</si>
  <si>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</si>
  <si>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</si>
  <si>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</si>
  <si>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</si>
  <si>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</si>
  <si>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</si>
  <si>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</si>
  <si>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</si>
  <si>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</si>
  <si>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</si>
  <si>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 xml:space="preserve">Tekući </t>
  </si>
  <si>
    <t>projekt</t>
  </si>
  <si>
    <t>T100001</t>
  </si>
  <si>
    <t>OPREMA ŠKOLE</t>
  </si>
  <si>
    <t>Postrojenja i oprema</t>
  </si>
  <si>
    <t>Uređaji strojevi i oprema za ostale namjene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</si>
  <si>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</si>
  <si>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</si>
  <si>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</si>
  <si>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</si>
  <si>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</si>
  <si>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</si>
  <si>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Seminari, savjetovanje</t>
  </si>
  <si>
    <t>Zdravstvene usluge</t>
  </si>
  <si>
    <t xml:space="preserve">Uređaji strojevi i oprema </t>
  </si>
  <si>
    <t>Knjige, umjetnička djela i ostalo</t>
  </si>
  <si>
    <t>Tekući projekt T100008</t>
  </si>
  <si>
    <t>UČENIČKE ZADRUGE</t>
  </si>
  <si>
    <t>Ostali neposmenuti rashodi</t>
  </si>
  <si>
    <t>Izvor financiranja 5.T</t>
  </si>
  <si>
    <t xml:space="preserve"> </t>
  </si>
  <si>
    <t>IZVRŠENJE 2023.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</si>
  <si>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</si>
  <si>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</si>
  <si>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</si>
  <si>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</si>
  <si>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</si>
  <si>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PRSTEN POTPORE VI</t>
  </si>
  <si>
    <t>Sitni inventar</t>
  </si>
  <si>
    <t>Ostali građevinski objekti</t>
  </si>
  <si>
    <t>1.</t>
  </si>
  <si>
    <t>2.</t>
  </si>
  <si>
    <t>PROGRAM 1003</t>
  </si>
  <si>
    <t>Sitan inventar I autogume</t>
  </si>
  <si>
    <t>Članarine</t>
  </si>
  <si>
    <t>Prihod za posebne namjene-višak</t>
  </si>
  <si>
    <t>Oprema</t>
  </si>
  <si>
    <t>Uređaji, strojevi I oprema</t>
  </si>
  <si>
    <t>Tekući projekt T100009</t>
  </si>
  <si>
    <t>OSTALE IZVANUČIONIČKE AKTIVNOSTI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</si>
  <si>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</si>
  <si>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</si>
  <si>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</si>
  <si>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</si>
  <si>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</si>
  <si>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</si>
  <si>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</si>
  <si>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5. K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</si>
  <si>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</si>
  <si>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</si>
  <si>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</si>
  <si>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</si>
  <si>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</si>
  <si>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</si>
  <si>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Ostali nespomenuti financijski rashodi</t>
  </si>
  <si>
    <t>Naknada građanima I kućanstvima u naravi</t>
  </si>
  <si>
    <t>Matreijalni rashodi</t>
  </si>
  <si>
    <t>3.7.</t>
  </si>
  <si>
    <t>4.L</t>
  </si>
  <si>
    <t>Usluge tekućeg I inv. Održavanja</t>
  </si>
  <si>
    <t>Službena I radna odjeća</t>
  </si>
  <si>
    <t>nabava pribora za školsku kuhinju</t>
  </si>
  <si>
    <t>MZO ESF II</t>
  </si>
  <si>
    <t>Izvršenje 2023</t>
  </si>
  <si>
    <t>Izvršenje 2023.</t>
  </si>
  <si>
    <t>Tekući plan za 2024.</t>
  </si>
  <si>
    <t>Ostalin rashodi za zaposlene</t>
  </si>
  <si>
    <t>Sitan inevntar</t>
  </si>
  <si>
    <t>Tekući plan 2024.</t>
  </si>
  <si>
    <t>PRIHODI I RASHODI PREMA IZVORIMA FINANCIRANJA</t>
  </si>
  <si>
    <t>Brojčana oznaka i naziv</t>
  </si>
  <si>
    <t>UKUPNO PRIHODI</t>
  </si>
  <si>
    <t>1 Opći prihodi i primici</t>
  </si>
  <si>
    <t xml:space="preserve">  11 Opći prihodi i primici</t>
  </si>
  <si>
    <t>4 Prihodi za posebne namjene</t>
  </si>
  <si>
    <t>5 Pomoći</t>
  </si>
  <si>
    <t>3 Vlastiti prihodi</t>
  </si>
  <si>
    <t xml:space="preserve">  31 Vlastiti prihodi</t>
  </si>
  <si>
    <t>41 Decentraliizirana sredstva</t>
  </si>
  <si>
    <t>4L Prihod za posebne namjene</t>
  </si>
  <si>
    <t>33 Vlastiti prihodi</t>
  </si>
  <si>
    <t>37 Vlastiti prihodi preneseni</t>
  </si>
  <si>
    <t>5K Pomoći</t>
  </si>
  <si>
    <t>41 Decentralizirana sredstva</t>
  </si>
  <si>
    <t>4F Prihod za posebne namjene-višak</t>
  </si>
  <si>
    <t>5 K Pomoći</t>
  </si>
  <si>
    <t>5T MZO ESF III</t>
  </si>
  <si>
    <t>Tekući projekt T100058</t>
  </si>
  <si>
    <t>PRSTEN POTPORE VII</t>
  </si>
  <si>
    <t>Tekuće donacije u naravi</t>
  </si>
  <si>
    <t>Usluge telefona,pošte I prijevoza</t>
  </si>
  <si>
    <t>Usluge tekućeg I inv. održavanja</t>
  </si>
  <si>
    <t>Tekući projekt T100023</t>
  </si>
  <si>
    <t>40 Prehrana učenika</t>
  </si>
  <si>
    <t>4F Višak prihoda</t>
  </si>
  <si>
    <t>Usluge tekućeg I invest. održavanja</t>
  </si>
  <si>
    <t>Ostale nespomenute usluge</t>
  </si>
  <si>
    <t>3.</t>
  </si>
  <si>
    <t>4.</t>
  </si>
  <si>
    <t>5.</t>
  </si>
  <si>
    <t>Prehrana učenika-pomoći</t>
  </si>
  <si>
    <t>5.K</t>
  </si>
  <si>
    <t>PRSTEN POTPORE VIII</t>
  </si>
  <si>
    <t>Tekući projekt T1000</t>
  </si>
  <si>
    <t>Višak prihoda-prihod posebne namjene</t>
  </si>
  <si>
    <t>Tekući projekt T100020</t>
  </si>
  <si>
    <t>PROVEDBA KURIKULARNE REFORME</t>
  </si>
  <si>
    <t>4Y</t>
  </si>
  <si>
    <t>Higijenske potrpštine</t>
  </si>
  <si>
    <t>Prehrnana učenika</t>
  </si>
  <si>
    <t>Rashodi za dodatna ulaganja na nefinancijskoj imovini</t>
  </si>
  <si>
    <t>Opći prihodi I primici</t>
  </si>
  <si>
    <t>4Y Higijenske potrepštine</t>
  </si>
  <si>
    <t>Članarine I norme</t>
  </si>
  <si>
    <t>INDEKS</t>
  </si>
  <si>
    <t>IZVRŠENJE 2024.</t>
  </si>
  <si>
    <t xml:space="preserve">  Izvor financiranja 4.F.</t>
  </si>
  <si>
    <t>Stručno usavršavanje</t>
  </si>
  <si>
    <t>Stručno usavršnje</t>
  </si>
  <si>
    <t>Tekući prijenosi</t>
  </si>
  <si>
    <t>Pomoći dane unutar općeg proračuna</t>
  </si>
  <si>
    <t>Rashodi za nabavu proiz. Dug. Im.</t>
  </si>
  <si>
    <t>računala i račun. Oprema</t>
  </si>
  <si>
    <t>Sportska oprema</t>
  </si>
  <si>
    <t>Negativne tečajne razlike</t>
  </si>
  <si>
    <t>Dodatna ulaganja</t>
  </si>
  <si>
    <t>KAPITALNO ULAGANJE U OŠ</t>
  </si>
  <si>
    <t>Kapitalni projekt K100157</t>
  </si>
  <si>
    <t>OŠ BISTRA- PROJEKTIRANJE I DOGRADNJA</t>
  </si>
  <si>
    <t>Poslovni objekti</t>
  </si>
  <si>
    <t>OŠ BISTRA- PROJEKTIRANJE I DOGRADNJA PŠ GORNJA BISTRA</t>
  </si>
  <si>
    <t>Kapitalni projekt K100158</t>
  </si>
  <si>
    <t>4 Y Higijenske potrepštine</t>
  </si>
  <si>
    <t>Pomoći unutar proračuna</t>
  </si>
  <si>
    <t>5k Pomoći prehrana učenika</t>
  </si>
  <si>
    <t>RKP: 14494 OŠ BISTRA</t>
  </si>
  <si>
    <t xml:space="preserve"> GODIŠNJE IZVJEŠTAJ O IZVRŠENJU FINANCIJSKOG PLANA ZA 2024.G.</t>
  </si>
  <si>
    <t>U Poljanici Bistranskoj,   31.03.2025.                                                                                                                                                       Predsjednica školskog odbora:</t>
  </si>
  <si>
    <t>Klasa:</t>
  </si>
  <si>
    <t>_______________________</t>
  </si>
  <si>
    <t xml:space="preserve"> GODIŠNJI IZVJEŠTAJI O IZVRŠENJU FINANCIJSKOG PLANA ZA 2024.G.</t>
  </si>
  <si>
    <t xml:space="preserve"> GODIŠNJI IZVJEŠTAJ O IZVRŠENJU FINANCIJSKOG PLANA ZA 2024.G.</t>
  </si>
  <si>
    <r>
      <rPr>
        <sz val="9"/>
        <color rgb="FF000000"/>
        <rFont val="Arial"/>
        <family val="2"/>
        <charset val="238"/>
      </rPr>
      <t xml:space="preserve">Ur.br.:           238-30-07-25-01    </t>
    </r>
    <r>
      <rPr>
        <b/>
        <i/>
        <sz val="9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Ljiljana Popovački Račić, prof.</t>
    </r>
  </si>
  <si>
    <t>400-04/25-01/01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</si>
</sst>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5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 applyProtection="1">
      <alignment horizontal="right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0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2" fontId="6" fillId="5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4" fontId="3" fillId="5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0" fillId="2" borderId="0" xfId="0" applyFill="1"/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9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1" fontId="6" fillId="3" borderId="4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0" fillId="7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0" fontId="6" fillId="8" borderId="2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 applyProtection="1">
      <alignment horizontal="left" vertical="center" wrapText="1" indent="1"/>
    </xf>
    <xf numFmtId="165" fontId="3" fillId="2" borderId="4" xfId="0" applyNumberFormat="1" applyFont="1" applyFill="1" applyBorder="1" applyAlignment="1" applyProtection="1">
      <alignment horizontal="left" vertical="center" wrapText="1" indent="1"/>
    </xf>
    <xf numFmtId="165" fontId="3" fillId="2" borderId="4" xfId="0" applyNumberFormat="1" applyFont="1" applyFill="1" applyBorder="1" applyAlignment="1" applyProtection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165" fontId="0" fillId="0" borderId="0" xfId="0" applyNumberFormat="1"/>
    <xf numFmtId="2" fontId="3" fillId="2" borderId="3" xfId="0" applyNumberFormat="1" applyFont="1" applyFill="1" applyBorder="1" applyAlignment="1">
      <alignment horizontal="right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3" fillId="5" borderId="8" xfId="0" applyNumberFormat="1" applyFont="1" applyFill="1" applyBorder="1" applyAlignment="1" applyProtection="1">
      <alignment horizontal="left" vertical="center" wrapText="1"/>
    </xf>
    <xf numFmtId="0" fontId="3" fillId="5" borderId="9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4" fontId="29" fillId="3" borderId="4" xfId="0" applyNumberFormat="1" applyFont="1" applyFill="1" applyBorder="1" applyAlignment="1">
      <alignment horizontal="right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4" fontId="29" fillId="2" borderId="4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Border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0" fillId="0" borderId="0" xfId="0" applyFont="1"/>
    <xf numFmtId="2" fontId="30" fillId="0" borderId="0" xfId="0" applyNumberFormat="1" applyFont="1"/>
    <xf numFmtId="0" fontId="0" fillId="0" borderId="0" xfId="0" applyBorder="1"/>
    <xf numFmtId="4" fontId="6" fillId="2" borderId="0" xfId="0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4" fontId="31" fillId="2" borderId="0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5" borderId="3" xfId="0" applyFill="1" applyBorder="1"/>
    <xf numFmtId="0" fontId="0" fillId="3" borderId="3" xfId="0" applyFill="1" applyBorder="1"/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30" fillId="0" borderId="0" xfId="0" applyFont="1" applyBorder="1"/>
    <xf numFmtId="0" fontId="11" fillId="2" borderId="3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/>
    <xf numFmtId="2" fontId="1" fillId="3" borderId="3" xfId="0" applyNumberFormat="1" applyFont="1" applyFill="1" applyBorder="1"/>
    <xf numFmtId="0" fontId="32" fillId="0" borderId="3" xfId="0" applyFont="1" applyBorder="1"/>
    <xf numFmtId="2" fontId="32" fillId="0" borderId="3" xfId="0" applyNumberFormat="1" applyFont="1" applyBorder="1"/>
    <xf numFmtId="4" fontId="33" fillId="2" borderId="4" xfId="0" applyNumberFormat="1" applyFont="1" applyFill="1" applyBorder="1" applyAlignment="1">
      <alignment horizontal="center"/>
    </xf>
    <xf numFmtId="3" fontId="33" fillId="2" borderId="4" xfId="0" applyNumberFormat="1" applyFont="1" applyFill="1" applyBorder="1" applyAlignment="1">
      <alignment horizontal="center"/>
    </xf>
    <xf numFmtId="4" fontId="33" fillId="3" borderId="4" xfId="0" applyNumberFormat="1" applyFont="1" applyFill="1" applyBorder="1" applyAlignment="1">
      <alignment horizontal="center"/>
    </xf>
    <xf numFmtId="2" fontId="34" fillId="3" borderId="3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/>
    <xf numFmtId="4" fontId="0" fillId="5" borderId="4" xfId="0" applyNumberFormat="1" applyFill="1" applyBorder="1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1" fillId="3" borderId="3" xfId="0" applyNumberFormat="1" applyFont="1" applyFill="1" applyBorder="1"/>
    <xf numFmtId="0" fontId="17" fillId="5" borderId="0" xfId="0" applyNumberFormat="1" applyFont="1" applyFill="1" applyBorder="1" applyAlignment="1" applyProtection="1">
      <alignment horizontal="left" vertical="center" wrapText="1"/>
    </xf>
    <xf numFmtId="0" fontId="0" fillId="5" borderId="3" xfId="0" applyFont="1" applyFill="1" applyBorder="1"/>
    <xf numFmtId="2" fontId="0" fillId="0" borderId="0" xfId="0" applyNumberFormat="1"/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ill="1" applyBorder="1"/>
    <xf numFmtId="164" fontId="0" fillId="0" borderId="0" xfId="1" applyFont="1"/>
    <xf numFmtId="0" fontId="3" fillId="5" borderId="1" xfId="1" applyNumberFormat="1" applyFont="1" applyFill="1" applyBorder="1" applyAlignment="1" applyProtection="1">
      <alignment horizontal="left" vertical="center" wrapText="1"/>
    </xf>
    <xf numFmtId="164" fontId="3" fillId="5" borderId="2" xfId="1" applyFont="1" applyFill="1" applyBorder="1" applyAlignment="1" applyProtection="1">
      <alignment horizontal="left" vertical="center" wrapText="1"/>
    </xf>
    <xf numFmtId="164" fontId="3" fillId="5" borderId="4" xfId="1" applyFont="1" applyFill="1" applyBorder="1" applyAlignment="1" applyProtection="1">
      <alignment horizontal="left" vertical="center" wrapText="1"/>
    </xf>
    <xf numFmtId="164" fontId="3" fillId="5" borderId="4" xfId="1" applyFont="1" applyFill="1" applyBorder="1" applyAlignment="1">
      <alignment horizontal="right"/>
    </xf>
    <xf numFmtId="164" fontId="0" fillId="5" borderId="3" xfId="1" applyFont="1" applyFill="1" applyBorder="1"/>
    <xf numFmtId="0" fontId="30" fillId="8" borderId="3" xfId="0" applyFont="1" applyFill="1" applyBorder="1"/>
    <xf numFmtId="4" fontId="31" fillId="2" borderId="3" xfId="0" applyNumberFormat="1" applyFont="1" applyFill="1" applyBorder="1" applyAlignment="1">
      <alignment horizontal="right"/>
    </xf>
    <xf numFmtId="0" fontId="30" fillId="0" borderId="3" xfId="0" applyFont="1" applyBorder="1"/>
    <xf numFmtId="4" fontId="31" fillId="8" borderId="4" xfId="0" applyNumberFormat="1" applyFont="1" applyFill="1" applyBorder="1" applyAlignment="1">
      <alignment horizontal="right"/>
    </xf>
    <xf numFmtId="4" fontId="31" fillId="8" borderId="3" xfId="0" applyNumberFormat="1" applyFont="1" applyFill="1" applyBorder="1" applyAlignment="1">
      <alignment horizontal="right"/>
    </xf>
    <xf numFmtId="165" fontId="31" fillId="2" borderId="3" xfId="0" applyNumberFormat="1" applyFont="1" applyFill="1" applyBorder="1" applyAlignment="1">
      <alignment horizontal="right"/>
    </xf>
    <xf numFmtId="0" fontId="30" fillId="5" borderId="3" xfId="0" applyFont="1" applyFill="1" applyBorder="1"/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6" fillId="4" borderId="3" xfId="0" applyFont="1" applyFill="1" applyBorder="1" applyAlignment="1">
      <alignment horizontal="center" wrapText="1"/>
    </xf>
    <xf numFmtId="0" fontId="36" fillId="2" borderId="3" xfId="0" applyFont="1" applyFill="1" applyBorder="1" applyAlignment="1">
      <alignment horizontal="center" wrapText="1"/>
    </xf>
    <xf numFmtId="4" fontId="31" fillId="2" borderId="4" xfId="0" applyNumberFormat="1" applyFont="1" applyFill="1" applyBorder="1" applyAlignment="1">
      <alignment horizontal="center"/>
    </xf>
    <xf numFmtId="3" fontId="31" fillId="2" borderId="4" xfId="0" applyNumberFormat="1" applyFont="1" applyFill="1" applyBorder="1" applyAlignment="1">
      <alignment horizontal="right"/>
    </xf>
    <xf numFmtId="0" fontId="37" fillId="5" borderId="1" xfId="0" applyNumberFormat="1" applyFont="1" applyFill="1" applyBorder="1" applyAlignment="1" applyProtection="1">
      <alignment horizontal="left" vertical="center" wrapText="1"/>
    </xf>
    <xf numFmtId="0" fontId="37" fillId="5" borderId="2" xfId="0" applyNumberFormat="1" applyFont="1" applyFill="1" applyBorder="1" applyAlignment="1" applyProtection="1">
      <alignment horizontal="left" vertical="center" wrapText="1"/>
    </xf>
    <xf numFmtId="0" fontId="37" fillId="5" borderId="4" xfId="0" applyNumberFormat="1" applyFont="1" applyFill="1" applyBorder="1" applyAlignment="1" applyProtection="1">
      <alignment horizontal="left" vertical="center" wrapText="1"/>
    </xf>
    <xf numFmtId="4" fontId="37" fillId="5" borderId="3" xfId="0" applyNumberFormat="1" applyFont="1" applyFill="1" applyBorder="1" applyAlignment="1">
      <alignment horizontal="right"/>
    </xf>
    <xf numFmtId="4" fontId="31" fillId="5" borderId="3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1" applyNumberFormat="1" applyFont="1" applyFill="1" applyBorder="1" applyAlignment="1" applyProtection="1">
      <alignment horizontal="left" vertical="center" wrapText="1"/>
    </xf>
    <xf numFmtId="164" fontId="3" fillId="2" borderId="2" xfId="1" applyFont="1" applyFill="1" applyBorder="1" applyAlignment="1" applyProtection="1">
      <alignment horizontal="left" vertical="center" wrapText="1"/>
    </xf>
    <xf numFmtId="164" fontId="3" fillId="2" borderId="4" xfId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vertical="center" wrapText="1"/>
    </xf>
    <xf numFmtId="164" fontId="3" fillId="2" borderId="4" xfId="1" applyFont="1" applyFill="1" applyBorder="1" applyAlignment="1">
      <alignment horizontal="right"/>
    </xf>
    <xf numFmtId="164" fontId="0" fillId="2" borderId="3" xfId="1" applyFont="1" applyFill="1" applyBorder="1"/>
    <xf numFmtId="164" fontId="1" fillId="3" borderId="3" xfId="0" applyNumberFormat="1" applyFont="1" applyFill="1" applyBorder="1"/>
    <xf numFmtId="0" fontId="1" fillId="3" borderId="3" xfId="0" applyFont="1" applyFill="1" applyBorder="1" applyAlignment="1">
      <alignment horizontal="center"/>
    </xf>
    <xf numFmtId="2" fontId="3" fillId="3" borderId="4" xfId="0" applyNumberFormat="1" applyFont="1" applyFill="1" applyBorder="1" applyAlignment="1" applyProtection="1">
      <alignment horizontal="center" vertical="center" wrapText="1"/>
    </xf>
    <xf numFmtId="0" fontId="30" fillId="3" borderId="3" xfId="0" applyFont="1" applyFill="1" applyBorder="1"/>
    <xf numFmtId="0" fontId="0" fillId="3" borderId="0" xfId="0" applyFill="1"/>
    <xf numFmtId="2" fontId="3" fillId="5" borderId="4" xfId="0" applyNumberFormat="1" applyFont="1" applyFill="1" applyBorder="1" applyAlignment="1" applyProtection="1">
      <alignment horizontal="center" vertical="center" wrapText="1"/>
    </xf>
    <xf numFmtId="3" fontId="30" fillId="0" borderId="3" xfId="0" applyNumberFormat="1" applyFont="1" applyBorder="1"/>
    <xf numFmtId="3" fontId="30" fillId="5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2" fontId="0" fillId="0" borderId="0" xfId="0" applyNumberFormat="1" applyFont="1"/>
    <xf numFmtId="165" fontId="0" fillId="0" borderId="0" xfId="0" applyNumberFormat="1" applyFont="1"/>
    <xf numFmtId="0" fontId="0" fillId="0" borderId="0" xfId="0" applyFont="1"/>
    <xf numFmtId="2" fontId="34" fillId="0" borderId="3" xfId="0" applyNumberFormat="1" applyFont="1" applyBorder="1"/>
    <xf numFmtId="0" fontId="10" fillId="5" borderId="4" xfId="0" quotePrefix="1" applyFont="1" applyFill="1" applyBorder="1" applyAlignment="1">
      <alignment horizontal="left" vertical="center"/>
    </xf>
    <xf numFmtId="4" fontId="0" fillId="0" borderId="0" xfId="0" applyNumberFormat="1"/>
    <xf numFmtId="1" fontId="3" fillId="3" borderId="4" xfId="0" applyNumberFormat="1" applyFont="1" applyFill="1" applyBorder="1" applyAlignment="1" applyProtection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 wrapText="1"/>
    </xf>
    <xf numFmtId="1" fontId="3" fillId="8" borderId="4" xfId="0" applyNumberFormat="1" applyFont="1" applyFill="1" applyBorder="1" applyAlignment="1" applyProtection="1">
      <alignment horizontal="center" vertical="center" wrapText="1"/>
    </xf>
    <xf numFmtId="0" fontId="0" fillId="8" borderId="3" xfId="0" applyFont="1" applyFill="1" applyBorder="1"/>
    <xf numFmtId="0" fontId="0" fillId="0" borderId="3" xfId="0" applyFont="1" applyBorder="1"/>
    <xf numFmtId="0" fontId="0" fillId="3" borderId="3" xfId="0" applyFont="1" applyFill="1" applyBorder="1"/>
    <xf numFmtId="2" fontId="0" fillId="5" borderId="3" xfId="0" applyNumberFormat="1" applyFont="1" applyFill="1" applyBorder="1"/>
    <xf numFmtId="2" fontId="0" fillId="0" borderId="3" xfId="0" applyNumberFormat="1" applyFont="1" applyBorder="1"/>
    <xf numFmtId="0" fontId="0" fillId="2" borderId="3" xfId="0" applyFont="1" applyFill="1" applyBorder="1"/>
    <xf numFmtId="2" fontId="0" fillId="3" borderId="3" xfId="0" applyNumberFormat="1" applyFont="1" applyFill="1" applyBorder="1"/>
    <xf numFmtId="2" fontId="0" fillId="2" borderId="3" xfId="0" applyNumberFormat="1" applyFont="1" applyFill="1" applyBorder="1"/>
    <xf numFmtId="0" fontId="0" fillId="0" borderId="4" xfId="0" applyFont="1" applyBorder="1"/>
    <xf numFmtId="4" fontId="20" fillId="2" borderId="4" xfId="0" applyNumberFormat="1" applyFont="1" applyFill="1" applyBorder="1" applyAlignment="1">
      <alignment horizontal="center"/>
    </xf>
    <xf numFmtId="4" fontId="20" fillId="3" borderId="4" xfId="0" applyNumberFormat="1" applyFont="1" applyFill="1" applyBorder="1" applyAlignment="1">
      <alignment horizontal="right"/>
    </xf>
    <xf numFmtId="4" fontId="37" fillId="5" borderId="4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165" fontId="0" fillId="0" borderId="3" xfId="0" applyNumberFormat="1" applyFont="1" applyBorder="1"/>
    <xf numFmtId="165" fontId="0" fillId="3" borderId="3" xfId="0" applyNumberFormat="1" applyFont="1" applyFill="1" applyBorder="1"/>
    <xf numFmtId="165" fontId="0" fillId="5" borderId="3" xfId="0" applyNumberFormat="1" applyFont="1" applyFill="1" applyBorder="1"/>
    <xf numFmtId="0" fontId="0" fillId="5" borderId="4" xfId="0" applyFont="1" applyFill="1" applyBorder="1"/>
    <xf numFmtId="0" fontId="0" fillId="0" borderId="3" xfId="0" applyFont="1" applyBorder="1" applyAlignment="1">
      <alignment wrapText="1"/>
    </xf>
    <xf numFmtId="2" fontId="0" fillId="8" borderId="3" xfId="0" applyNumberFormat="1" applyFont="1" applyFill="1" applyBorder="1"/>
    <xf numFmtId="2" fontId="1" fillId="6" borderId="3" xfId="0" applyNumberFormat="1" applyFont="1" applyFill="1" applyBorder="1"/>
    <xf numFmtId="1" fontId="6" fillId="2" borderId="4" xfId="0" applyNumberFormat="1" applyFont="1" applyFill="1" applyBorder="1" applyAlignment="1" applyProtection="1">
      <alignment horizontal="center" vertical="center" wrapText="1"/>
    </xf>
    <xf numFmtId="2" fontId="1" fillId="0" borderId="3" xfId="0" applyNumberFormat="1" applyFont="1" applyBorder="1"/>
    <xf numFmtId="4" fontId="17" fillId="2" borderId="4" xfId="0" applyNumberFormat="1" applyFont="1" applyFill="1" applyBorder="1" applyAlignment="1">
      <alignment horizontal="right"/>
    </xf>
    <xf numFmtId="0" fontId="1" fillId="0" borderId="0" xfId="0" applyFont="1"/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9" fillId="0" borderId="0" xfId="0" applyFont="1" applyAlignment="1">
      <alignment horizontal="left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28" fillId="2" borderId="4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left" vertical="center" wrapText="1"/>
    </xf>
    <xf numFmtId="0" fontId="17" fillId="3" borderId="2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2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10" workbookViewId="0">
      <selection activeCell="G33" sqref="G33"/>
    </sheetView>
  </sheetViews>
  <sheetFormatPr defaultRowHeight="15" x14ac:dyDescent="0.25"/>
  <cols>
    <col min="5" max="5" width="20.7109375" customWidth="1"/>
    <col min="6" max="6" width="18.42578125" customWidth="1"/>
    <col min="7" max="10" width="15" customWidth="1"/>
  </cols>
  <sheetData>
    <row r="1" spans="1:10" ht="42" customHeight="1" x14ac:dyDescent="0.25">
      <c r="A1" s="485" t="s">
        <v>307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0" ht="18" customHeight="1" x14ac:dyDescent="0.25">
      <c r="A2" s="5"/>
      <c r="B2" s="5"/>
      <c r="C2" s="5"/>
      <c r="D2" s="5"/>
      <c r="E2" s="5"/>
      <c r="F2" s="5"/>
      <c r="G2" s="5"/>
      <c r="H2" s="27"/>
      <c r="I2" s="27"/>
      <c r="J2" s="5"/>
    </row>
    <row r="3" spans="1:10" ht="15.75" x14ac:dyDescent="0.25">
      <c r="A3" s="485" t="s">
        <v>28</v>
      </c>
      <c r="B3" s="485"/>
      <c r="C3" s="485"/>
      <c r="D3" s="485"/>
      <c r="E3" s="485"/>
      <c r="F3" s="485"/>
      <c r="G3" s="485"/>
      <c r="H3" s="485"/>
      <c r="I3" s="485"/>
      <c r="J3" s="485"/>
    </row>
    <row r="4" spans="1:10" ht="18" x14ac:dyDescent="0.25">
      <c r="A4" s="493" t="s">
        <v>306</v>
      </c>
      <c r="B4" s="493"/>
      <c r="C4" s="493"/>
      <c r="D4" s="493"/>
      <c r="E4" s="5"/>
      <c r="F4" s="5"/>
      <c r="G4" s="5"/>
      <c r="H4" s="27"/>
      <c r="I4" s="27"/>
      <c r="J4" s="5"/>
    </row>
    <row r="5" spans="1:10" ht="18" customHeight="1" x14ac:dyDescent="0.25">
      <c r="A5" s="485" t="s">
        <v>33</v>
      </c>
      <c r="B5" s="486"/>
      <c r="C5" s="486"/>
      <c r="D5" s="486"/>
      <c r="E5" s="486"/>
      <c r="F5" s="486"/>
      <c r="G5" s="486"/>
      <c r="H5" s="486"/>
      <c r="I5" s="486"/>
      <c r="J5" s="486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31.5" x14ac:dyDescent="0.25">
      <c r="A7" s="31"/>
      <c r="B7" s="32"/>
      <c r="C7" s="32"/>
      <c r="D7" s="33"/>
      <c r="E7" s="34"/>
      <c r="F7" s="4" t="s">
        <v>235</v>
      </c>
      <c r="G7" s="4" t="s">
        <v>239</v>
      </c>
      <c r="H7" s="417" t="s">
        <v>286</v>
      </c>
      <c r="I7" s="4" t="s">
        <v>285</v>
      </c>
      <c r="J7" s="4" t="s">
        <v>285</v>
      </c>
    </row>
    <row r="8" spans="1:10" x14ac:dyDescent="0.25">
      <c r="A8" s="487" t="s">
        <v>0</v>
      </c>
      <c r="B8" s="488"/>
      <c r="C8" s="488"/>
      <c r="D8" s="488"/>
      <c r="E8" s="489"/>
      <c r="F8" s="91">
        <f>F9+F10</f>
        <v>2054282.25</v>
      </c>
      <c r="G8" s="91">
        <f>G9</f>
        <v>2726670.37</v>
      </c>
      <c r="H8" s="91">
        <f>H9</f>
        <v>2599680.96</v>
      </c>
      <c r="I8" s="91">
        <f>H8/F8*100</f>
        <v>126.54935610722431</v>
      </c>
      <c r="J8" s="91">
        <f>H8/G8*100</f>
        <v>95.342693000327714</v>
      </c>
    </row>
    <row r="9" spans="1:10" x14ac:dyDescent="0.25">
      <c r="A9" s="490" t="s">
        <v>1</v>
      </c>
      <c r="B9" s="484"/>
      <c r="C9" s="484"/>
      <c r="D9" s="484"/>
      <c r="E9" s="491"/>
      <c r="F9" s="101">
        <v>2054282.25</v>
      </c>
      <c r="G9" s="101">
        <f>' Račun prihoda i rashoda'!G10</f>
        <v>2726670.37</v>
      </c>
      <c r="H9" s="102">
        <f>' Račun prihoda i rashoda'!H10</f>
        <v>2599680.96</v>
      </c>
      <c r="I9" s="102">
        <f t="shared" ref="I9:I14" si="0">H9/F9*100</f>
        <v>126.54935610722431</v>
      </c>
      <c r="J9" s="102">
        <f t="shared" ref="J9:J13" si="1">H9/G9*100</f>
        <v>95.342693000327714</v>
      </c>
    </row>
    <row r="10" spans="1:10" x14ac:dyDescent="0.25">
      <c r="A10" s="492" t="s">
        <v>2</v>
      </c>
      <c r="B10" s="491"/>
      <c r="C10" s="491"/>
      <c r="D10" s="491"/>
      <c r="E10" s="491"/>
      <c r="F10" s="101">
        <v>0</v>
      </c>
      <c r="G10" s="102"/>
      <c r="H10" s="102"/>
      <c r="I10" s="102"/>
      <c r="J10" s="102"/>
    </row>
    <row r="11" spans="1:10" x14ac:dyDescent="0.25">
      <c r="A11" s="37" t="s">
        <v>3</v>
      </c>
      <c r="B11" s="38"/>
      <c r="C11" s="38"/>
      <c r="D11" s="38"/>
      <c r="E11" s="38"/>
      <c r="F11" s="91">
        <f>F12+F13</f>
        <v>2069764.96</v>
      </c>
      <c r="G11" s="91">
        <f t="shared" ref="G11" si="2">G12+G13</f>
        <v>2726670.37</v>
      </c>
      <c r="H11" s="91">
        <f>H12+H13</f>
        <v>2606877.9099999997</v>
      </c>
      <c r="I11" s="91">
        <f t="shared" si="0"/>
        <v>125.95043207224843</v>
      </c>
      <c r="J11" s="91">
        <f t="shared" si="1"/>
        <v>95.606639463353972</v>
      </c>
    </row>
    <row r="12" spans="1:10" x14ac:dyDescent="0.25">
      <c r="A12" s="483" t="s">
        <v>4</v>
      </c>
      <c r="B12" s="484"/>
      <c r="C12" s="484"/>
      <c r="D12" s="484"/>
      <c r="E12" s="484"/>
      <c r="F12" s="101">
        <v>2018109.04</v>
      </c>
      <c r="G12" s="101">
        <f>' Račun prihoda i rashoda'!G40</f>
        <v>2690140.37</v>
      </c>
      <c r="H12" s="102">
        <f>' Račun prihoda i rashoda'!H40</f>
        <v>2534281.13</v>
      </c>
      <c r="I12" s="102">
        <f t="shared" si="0"/>
        <v>125.57701688903786</v>
      </c>
      <c r="J12" s="102">
        <f t="shared" si="1"/>
        <v>94.206278537056406</v>
      </c>
    </row>
    <row r="13" spans="1:10" x14ac:dyDescent="0.25">
      <c r="A13" s="497" t="s">
        <v>5</v>
      </c>
      <c r="B13" s="491"/>
      <c r="C13" s="491"/>
      <c r="D13" s="491"/>
      <c r="E13" s="491"/>
      <c r="F13" s="101">
        <v>51655.92</v>
      </c>
      <c r="G13" s="101">
        <f>' Račun prihoda i rashoda'!G73</f>
        <v>36530</v>
      </c>
      <c r="H13" s="104">
        <f>' Račun prihoda i rashoda'!H73</f>
        <v>72596.78</v>
      </c>
      <c r="I13" s="102">
        <f t="shared" si="0"/>
        <v>140.53912891300746</v>
      </c>
      <c r="J13" s="102">
        <f t="shared" si="1"/>
        <v>198.73194634546948</v>
      </c>
    </row>
    <row r="14" spans="1:10" x14ac:dyDescent="0.25">
      <c r="A14" s="496" t="s">
        <v>6</v>
      </c>
      <c r="B14" s="488"/>
      <c r="C14" s="488"/>
      <c r="D14" s="488"/>
      <c r="E14" s="488"/>
      <c r="F14" s="91">
        <f>F8-F11</f>
        <v>-15482.709999999963</v>
      </c>
      <c r="G14" s="91">
        <f>G8-G11</f>
        <v>0</v>
      </c>
      <c r="H14" s="91">
        <f>H8-H11</f>
        <v>-7196.9499999997206</v>
      </c>
      <c r="I14" s="91">
        <f t="shared" si="0"/>
        <v>46.483787398974322</v>
      </c>
      <c r="J14" s="103"/>
    </row>
    <row r="15" spans="1:10" ht="18" x14ac:dyDescent="0.25">
      <c r="A15" s="5"/>
      <c r="B15" s="9"/>
      <c r="C15" s="9"/>
      <c r="D15" s="9"/>
      <c r="E15" s="9"/>
      <c r="F15" s="9"/>
      <c r="G15" s="9"/>
      <c r="H15" s="25"/>
      <c r="I15" s="25"/>
      <c r="J15" s="3"/>
    </row>
    <row r="16" spans="1:10" ht="18" customHeight="1" x14ac:dyDescent="0.25">
      <c r="A16" s="485" t="s">
        <v>34</v>
      </c>
      <c r="B16" s="486"/>
      <c r="C16" s="486"/>
      <c r="D16" s="486"/>
      <c r="E16" s="486"/>
      <c r="F16" s="486"/>
      <c r="G16" s="486"/>
      <c r="H16" s="486"/>
      <c r="I16" s="486"/>
      <c r="J16" s="486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ht="31.5" x14ac:dyDescent="0.25">
      <c r="A18" s="31"/>
      <c r="B18" s="32"/>
      <c r="C18" s="32"/>
      <c r="D18" s="33"/>
      <c r="E18" s="34"/>
      <c r="F18" s="4" t="s">
        <v>235</v>
      </c>
      <c r="G18" s="4" t="s">
        <v>239</v>
      </c>
      <c r="H18" s="417" t="s">
        <v>286</v>
      </c>
      <c r="I18" s="4" t="s">
        <v>285</v>
      </c>
      <c r="J18" s="4" t="s">
        <v>285</v>
      </c>
    </row>
    <row r="19" spans="1:10" ht="15.75" customHeight="1" x14ac:dyDescent="0.25">
      <c r="A19" s="490" t="s">
        <v>8</v>
      </c>
      <c r="B19" s="494"/>
      <c r="C19" s="494"/>
      <c r="D19" s="494"/>
      <c r="E19" s="495"/>
      <c r="F19" s="36"/>
      <c r="G19" s="36"/>
      <c r="H19" s="36"/>
      <c r="I19" s="36"/>
      <c r="J19" s="36"/>
    </row>
    <row r="20" spans="1:10" x14ac:dyDescent="0.25">
      <c r="A20" s="490" t="s">
        <v>9</v>
      </c>
      <c r="B20" s="484"/>
      <c r="C20" s="484"/>
      <c r="D20" s="484"/>
      <c r="E20" s="484"/>
      <c r="F20" s="36"/>
      <c r="G20" s="36"/>
      <c r="H20" s="36"/>
      <c r="I20" s="36"/>
      <c r="J20" s="36"/>
    </row>
    <row r="21" spans="1:10" x14ac:dyDescent="0.25">
      <c r="A21" s="496" t="s">
        <v>10</v>
      </c>
      <c r="B21" s="488"/>
      <c r="C21" s="488"/>
      <c r="D21" s="488"/>
      <c r="E21" s="488"/>
      <c r="F21" s="35">
        <v>0</v>
      </c>
      <c r="G21" s="35">
        <v>0</v>
      </c>
      <c r="H21" s="35"/>
      <c r="I21" s="35"/>
      <c r="J21" s="35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485" t="s">
        <v>39</v>
      </c>
      <c r="B23" s="486"/>
      <c r="C23" s="486"/>
      <c r="D23" s="486"/>
      <c r="E23" s="486"/>
      <c r="F23" s="486"/>
      <c r="G23" s="486"/>
      <c r="H23" s="486"/>
      <c r="I23" s="486"/>
      <c r="J23" s="486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31.5" x14ac:dyDescent="0.25">
      <c r="A25" s="31"/>
      <c r="B25" s="32"/>
      <c r="C25" s="32"/>
      <c r="D25" s="33"/>
      <c r="E25" s="34"/>
      <c r="F25" s="4" t="s">
        <v>234</v>
      </c>
      <c r="G25" s="4" t="s">
        <v>239</v>
      </c>
      <c r="H25" s="417" t="s">
        <v>286</v>
      </c>
      <c r="I25" s="4" t="s">
        <v>285</v>
      </c>
      <c r="J25" s="4" t="s">
        <v>285</v>
      </c>
    </row>
    <row r="26" spans="1:10" ht="27.75" customHeight="1" x14ac:dyDescent="0.25">
      <c r="A26" s="500" t="s">
        <v>35</v>
      </c>
      <c r="B26" s="501"/>
      <c r="C26" s="501"/>
      <c r="D26" s="501"/>
      <c r="E26" s="502"/>
      <c r="F26" s="156">
        <v>15482.71</v>
      </c>
      <c r="G26" s="156"/>
      <c r="H26" s="156">
        <v>16903.689999999999</v>
      </c>
      <c r="I26" s="156">
        <f>H26/F26*100</f>
        <v>109.17785064759336</v>
      </c>
      <c r="J26" s="156"/>
    </row>
    <row r="27" spans="1:10" ht="30" customHeight="1" x14ac:dyDescent="0.25">
      <c r="A27" s="503" t="s">
        <v>7</v>
      </c>
      <c r="B27" s="504"/>
      <c r="C27" s="504"/>
      <c r="D27" s="504"/>
      <c r="E27" s="505"/>
      <c r="F27" s="157">
        <v>16903.689999999999</v>
      </c>
      <c r="G27" s="157"/>
      <c r="H27" s="156">
        <v>12057.7</v>
      </c>
      <c r="I27" s="157">
        <f>H27/F27*100</f>
        <v>71.331762473164147</v>
      </c>
      <c r="J27" s="156"/>
    </row>
    <row r="30" spans="1:10" x14ac:dyDescent="0.25">
      <c r="A30" s="483" t="s">
        <v>11</v>
      </c>
      <c r="B30" s="484"/>
      <c r="C30" s="484"/>
      <c r="D30" s="484"/>
      <c r="E30" s="484"/>
      <c r="F30" s="36">
        <v>0</v>
      </c>
      <c r="G30" s="36">
        <v>0</v>
      </c>
      <c r="H30" s="36"/>
      <c r="I30" s="36"/>
      <c r="J30" s="36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18.75" customHeight="1" x14ac:dyDescent="0.25">
      <c r="A32" s="498" t="s">
        <v>308</v>
      </c>
      <c r="B32" s="499"/>
      <c r="C32" s="499"/>
      <c r="D32" s="499"/>
      <c r="E32" s="499"/>
      <c r="F32" s="499"/>
      <c r="G32" s="499"/>
      <c r="H32" s="499"/>
      <c r="I32" s="499"/>
      <c r="J32" s="499"/>
    </row>
    <row r="33" spans="1:10" ht="15.75" customHeight="1" x14ac:dyDescent="0.25">
      <c r="A33" t="s">
        <v>309</v>
      </c>
      <c r="B33" t="s">
        <v>314</v>
      </c>
      <c r="H33" s="506" t="s">
        <v>310</v>
      </c>
      <c r="I33" s="506"/>
    </row>
    <row r="34" spans="1:10" ht="15.75" customHeight="1" x14ac:dyDescent="0.25">
      <c r="A34" s="498" t="s">
        <v>313</v>
      </c>
      <c r="B34" s="499"/>
      <c r="C34" s="499"/>
      <c r="D34" s="499"/>
      <c r="E34" s="499"/>
      <c r="F34" s="499"/>
      <c r="G34" s="499"/>
      <c r="H34" s="499"/>
      <c r="I34" s="499"/>
      <c r="J34" s="499"/>
    </row>
    <row r="35" spans="1:10" ht="8.25" customHeight="1" x14ac:dyDescent="0.25"/>
    <row r="36" spans="1:10" ht="29.25" customHeight="1" x14ac:dyDescent="0.25">
      <c r="A36" s="498"/>
      <c r="B36" s="499"/>
      <c r="C36" s="499"/>
      <c r="D36" s="499"/>
      <c r="E36" s="499"/>
      <c r="F36" s="499"/>
      <c r="G36" s="499"/>
      <c r="H36" s="499"/>
      <c r="I36" s="499"/>
      <c r="J36" s="499"/>
    </row>
  </sheetData>
  <mergeCells count="22">
    <mergeCell ref="A36:J36"/>
    <mergeCell ref="A23:J23"/>
    <mergeCell ref="A32:J32"/>
    <mergeCell ref="A30:E30"/>
    <mergeCell ref="A34:J34"/>
    <mergeCell ref="A26:E26"/>
    <mergeCell ref="A27:E27"/>
    <mergeCell ref="H33:I33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  <mergeCell ref="A4:D4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>
      <selection sqref="A1:J1"/>
    </sheetView>
  </sheetViews>
  <sheetFormatPr defaultRowHeight="15" x14ac:dyDescent="0.25"/>
  <cols>
    <col min="1" max="1" width="32" customWidth="1"/>
    <col min="2" max="2" width="19.28515625" customWidth="1"/>
    <col min="3" max="3" width="14.42578125" customWidth="1"/>
    <col min="4" max="4" width="14.85546875" customWidth="1"/>
    <col min="5" max="5" width="12.28515625" customWidth="1"/>
    <col min="6" max="6" width="14.85546875" customWidth="1"/>
  </cols>
  <sheetData>
    <row r="1" spans="1:10" ht="36" customHeight="1" x14ac:dyDescent="0.25">
      <c r="A1" s="485" t="s">
        <v>311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0" ht="18" x14ac:dyDescent="0.25">
      <c r="A2" s="331"/>
      <c r="B2" s="331"/>
      <c r="C2" s="331"/>
      <c r="D2" s="331"/>
      <c r="E2" s="331"/>
      <c r="F2" s="331"/>
    </row>
    <row r="3" spans="1:10" ht="15.75" x14ac:dyDescent="0.25">
      <c r="A3" s="507" t="s">
        <v>28</v>
      </c>
      <c r="B3" s="507"/>
      <c r="C3" s="507"/>
      <c r="D3" s="507"/>
      <c r="E3" s="507"/>
      <c r="F3" s="507"/>
    </row>
    <row r="4" spans="1:10" ht="18" x14ac:dyDescent="0.25">
      <c r="A4" s="482" t="s">
        <v>306</v>
      </c>
      <c r="B4" s="331"/>
      <c r="C4" s="331"/>
      <c r="D4" s="331"/>
      <c r="E4" s="332"/>
      <c r="F4" s="332"/>
    </row>
    <row r="5" spans="1:10" ht="15.75" x14ac:dyDescent="0.25">
      <c r="A5" s="507" t="s">
        <v>13</v>
      </c>
      <c r="B5" s="507"/>
      <c r="C5" s="507"/>
      <c r="D5" s="507"/>
      <c r="E5" s="507"/>
      <c r="F5" s="507"/>
    </row>
    <row r="6" spans="1:10" ht="18" x14ac:dyDescent="0.25">
      <c r="A6" s="331"/>
      <c r="B6" s="331"/>
      <c r="C6" s="331"/>
      <c r="D6" s="331"/>
      <c r="E6" s="332"/>
      <c r="F6" s="332"/>
    </row>
    <row r="7" spans="1:10" ht="15.75" x14ac:dyDescent="0.25">
      <c r="A7" s="507" t="s">
        <v>240</v>
      </c>
      <c r="B7" s="507"/>
      <c r="C7" s="507"/>
      <c r="D7" s="507"/>
      <c r="E7" s="507"/>
      <c r="F7" s="507"/>
    </row>
    <row r="8" spans="1:10" ht="18" x14ac:dyDescent="0.25">
      <c r="A8" s="331"/>
      <c r="B8" s="331"/>
      <c r="C8" s="331"/>
      <c r="D8" s="331"/>
      <c r="E8" s="332"/>
      <c r="F8" s="332"/>
    </row>
    <row r="9" spans="1:10" ht="31.5" x14ac:dyDescent="0.25">
      <c r="A9" s="333" t="s">
        <v>241</v>
      </c>
      <c r="B9" s="334" t="s">
        <v>235</v>
      </c>
      <c r="C9" s="333" t="s">
        <v>239</v>
      </c>
      <c r="D9" s="416" t="s">
        <v>286</v>
      </c>
      <c r="E9" s="23" t="s">
        <v>285</v>
      </c>
      <c r="F9" s="23" t="s">
        <v>285</v>
      </c>
    </row>
    <row r="10" spans="1:10" x14ac:dyDescent="0.25">
      <c r="A10" s="341" t="s">
        <v>242</v>
      </c>
      <c r="B10" s="342">
        <f>B12+B14+B17+B18+B22+B23</f>
        <v>2054282.2499999998</v>
      </c>
      <c r="C10" s="343">
        <f>C12+C14+C17+C18+C22+C16+C19+C23+C20</f>
        <v>2726670.37</v>
      </c>
      <c r="D10" s="343">
        <f>D12+D17+D18+D22+D23+D14+D16</f>
        <v>2599680.9600000004</v>
      </c>
      <c r="E10" s="343">
        <f>D10/B10*100</f>
        <v>126.54935610722436</v>
      </c>
      <c r="F10" s="343">
        <f>D10/C10*100</f>
        <v>95.342693000327742</v>
      </c>
    </row>
    <row r="11" spans="1:10" x14ac:dyDescent="0.25">
      <c r="A11" s="337" t="s">
        <v>243</v>
      </c>
      <c r="B11" s="336"/>
      <c r="C11" s="336"/>
      <c r="D11" s="336"/>
      <c r="E11" s="336"/>
      <c r="F11" s="336"/>
    </row>
    <row r="12" spans="1:10" x14ac:dyDescent="0.25">
      <c r="A12" s="15" t="s">
        <v>244</v>
      </c>
      <c r="B12" s="11">
        <f>' Račun prihoda i rashoda'!F34</f>
        <v>23211.77</v>
      </c>
      <c r="C12" s="80">
        <f>' Račun prihoda i rashoda'!G34</f>
        <v>12227</v>
      </c>
      <c r="D12" s="80">
        <f>' Račun prihoda i rashoda'!H34</f>
        <v>73349.960000000006</v>
      </c>
      <c r="E12" s="11">
        <f>D12/B12*100</f>
        <v>316.00330349645895</v>
      </c>
      <c r="F12" s="11">
        <f>D12/C12*100</f>
        <v>599.90152940214284</v>
      </c>
    </row>
    <row r="13" spans="1:10" x14ac:dyDescent="0.25">
      <c r="A13" s="337" t="s">
        <v>247</v>
      </c>
      <c r="B13" s="11"/>
      <c r="C13" s="80"/>
      <c r="D13" s="11"/>
      <c r="E13" s="11"/>
      <c r="F13" s="11"/>
    </row>
    <row r="14" spans="1:10" x14ac:dyDescent="0.25">
      <c r="A14" s="15" t="s">
        <v>251</v>
      </c>
      <c r="B14" s="80">
        <f>' Račun prihoda i rashoda'!F20+' Račun prihoda i rashoda'!F30</f>
        <v>9696.2199999999993</v>
      </c>
      <c r="C14" s="80">
        <f>' Račun prihoda i rashoda'!G20+' Račun prihoda i rashoda'!G30</f>
        <v>9900</v>
      </c>
      <c r="D14" s="80">
        <f>' Račun prihoda i rashoda'!H24+' Račun prihoda i rashoda'!H30</f>
        <v>12090.58</v>
      </c>
      <c r="E14" s="11">
        <f t="shared" ref="E14:E23" si="0">D14/B14*100</f>
        <v>124.69374663528674</v>
      </c>
      <c r="F14" s="11">
        <f t="shared" ref="F14:F23" si="1">D14/C14*100</f>
        <v>122.12707070707071</v>
      </c>
    </row>
    <row r="15" spans="1:10" ht="51" x14ac:dyDescent="0.25">
      <c r="A15" s="338" t="s">
        <v>245</v>
      </c>
      <c r="B15" s="10"/>
      <c r="C15" s="80"/>
      <c r="D15" s="11"/>
      <c r="E15" s="11"/>
      <c r="F15" s="11"/>
    </row>
    <row r="16" spans="1:10" x14ac:dyDescent="0.25">
      <c r="A16" s="369" t="s">
        <v>264</v>
      </c>
      <c r="B16" s="10"/>
      <c r="C16" s="80">
        <f>' Račun prihoda i rashoda'!G14</f>
        <v>110000</v>
      </c>
      <c r="D16" s="80">
        <v>128884.98</v>
      </c>
      <c r="E16" s="11"/>
      <c r="F16" s="11">
        <f t="shared" si="1"/>
        <v>117.16816363636364</v>
      </c>
    </row>
    <row r="17" spans="1:6" x14ac:dyDescent="0.25">
      <c r="A17" s="17" t="s">
        <v>249</v>
      </c>
      <c r="B17" s="10">
        <f>' Račun prihoda i rashoda'!F33</f>
        <v>84834</v>
      </c>
      <c r="C17" s="80">
        <f>' Račun prihoda i rashoda'!G33</f>
        <v>124122</v>
      </c>
      <c r="D17" s="80">
        <f>' Račun prihoda i rashoda'!H33</f>
        <v>124122</v>
      </c>
      <c r="E17" s="11">
        <f t="shared" si="0"/>
        <v>146.31162034090107</v>
      </c>
      <c r="F17" s="11">
        <f t="shared" si="1"/>
        <v>100</v>
      </c>
    </row>
    <row r="18" spans="1:6" x14ac:dyDescent="0.25">
      <c r="A18" s="17" t="s">
        <v>250</v>
      </c>
      <c r="B18" s="10">
        <f>' Račun prihoda i rashoda'!F23</f>
        <v>57543.72</v>
      </c>
      <c r="C18" s="80">
        <f>' Račun prihoda i rashoda'!G23</f>
        <v>60491</v>
      </c>
      <c r="D18" s="80">
        <f>' Račun prihoda i rashoda'!H23</f>
        <v>59945.72</v>
      </c>
      <c r="E18" s="11">
        <f t="shared" si="0"/>
        <v>104.17421744718625</v>
      </c>
      <c r="F18" s="11">
        <f t="shared" si="1"/>
        <v>99.098576647765796</v>
      </c>
    </row>
    <row r="19" spans="1:6" x14ac:dyDescent="0.25">
      <c r="A19" s="17" t="s">
        <v>265</v>
      </c>
      <c r="B19" s="10"/>
      <c r="C19" s="80">
        <f>' Račun prihoda i rashoda'!G25+' Račun prihoda i rashoda'!G29</f>
        <v>2735</v>
      </c>
      <c r="D19" s="11"/>
      <c r="E19" s="11"/>
      <c r="F19" s="11">
        <f t="shared" si="1"/>
        <v>0</v>
      </c>
    </row>
    <row r="20" spans="1:6" x14ac:dyDescent="0.25">
      <c r="A20" s="17" t="s">
        <v>283</v>
      </c>
      <c r="B20" s="10"/>
      <c r="C20" s="80">
        <v>1230.3499999999999</v>
      </c>
      <c r="D20" s="11"/>
      <c r="E20" s="11"/>
      <c r="F20" s="11">
        <f t="shared" si="1"/>
        <v>0</v>
      </c>
    </row>
    <row r="21" spans="1:6" x14ac:dyDescent="0.25">
      <c r="A21" s="335" t="s">
        <v>246</v>
      </c>
      <c r="B21" s="10"/>
      <c r="C21" s="11"/>
      <c r="D21" s="11"/>
      <c r="E21" s="11"/>
      <c r="F21" s="11"/>
    </row>
    <row r="22" spans="1:6" ht="33" customHeight="1" x14ac:dyDescent="0.25">
      <c r="A22" s="17" t="s">
        <v>253</v>
      </c>
      <c r="B22" s="10">
        <f>' Račun prihoda i rashoda'!F13+' Račun prihoda i rashoda'!F17+' Račun prihoda i rashoda'!F26+' Račun prihoda i rashoda'!F31</f>
        <v>1847901.8599999999</v>
      </c>
      <c r="C22" s="80">
        <f>' Račun prihoda i rashoda'!G13+' Račun prihoda i rashoda'!G17+' Račun prihoda i rashoda'!G26+' Račun prihoda i rashoda'!G31</f>
        <v>2376952.02</v>
      </c>
      <c r="D22" s="80">
        <f>' Račun prihoda i rashoda'!H13+' Račun prihoda i rashoda'!H14+' Račun prihoda i rashoda'!H17-D16</f>
        <v>2165293.1800000002</v>
      </c>
      <c r="E22" s="11">
        <f t="shared" si="0"/>
        <v>117.17576711568441</v>
      </c>
      <c r="F22" s="11">
        <f t="shared" si="1"/>
        <v>91.095367587604912</v>
      </c>
    </row>
    <row r="23" spans="1:6" x14ac:dyDescent="0.25">
      <c r="A23" s="14" t="s">
        <v>257</v>
      </c>
      <c r="B23" s="11">
        <f>' Račun prihoda i rashoda'!F35</f>
        <v>31094.68</v>
      </c>
      <c r="C23" s="11">
        <f>' Račun prihoda i rashoda'!G35</f>
        <v>29013</v>
      </c>
      <c r="D23" s="80">
        <f>' Račun prihoda i rashoda'!H35</f>
        <v>35994.54</v>
      </c>
      <c r="E23" s="11">
        <f t="shared" si="0"/>
        <v>115.75787240775593</v>
      </c>
      <c r="F23" s="11">
        <f t="shared" si="1"/>
        <v>124.06348878089133</v>
      </c>
    </row>
    <row r="25" spans="1:6" ht="18" x14ac:dyDescent="0.25">
      <c r="A25" s="331"/>
      <c r="B25" s="331"/>
      <c r="C25" s="331"/>
      <c r="D25" s="331"/>
      <c r="E25" s="332"/>
      <c r="F25" s="332"/>
    </row>
    <row r="26" spans="1:6" ht="31.5" x14ac:dyDescent="0.25">
      <c r="A26" s="333" t="s">
        <v>241</v>
      </c>
      <c r="B26" s="334" t="s">
        <v>235</v>
      </c>
      <c r="C26" s="333" t="s">
        <v>239</v>
      </c>
      <c r="D26" s="416" t="s">
        <v>286</v>
      </c>
      <c r="E26" s="333" t="s">
        <v>285</v>
      </c>
      <c r="F26" s="333" t="s">
        <v>285</v>
      </c>
    </row>
    <row r="27" spans="1:6" ht="19.5" customHeight="1" x14ac:dyDescent="0.25">
      <c r="A27" s="341" t="s">
        <v>125</v>
      </c>
      <c r="B27" s="342">
        <f>B29+B31+B32+B35+B36+B37+B41+B42</f>
        <v>2069764.9600000002</v>
      </c>
      <c r="C27" s="342">
        <f>C29+C31+C32+C35+C36+C37+C41+C42+C40+C38</f>
        <v>2726670.37</v>
      </c>
      <c r="D27" s="342">
        <f>D29+D31+D32+D35+D36+D40+D41+D42+D38</f>
        <v>2606877.9100000006</v>
      </c>
      <c r="E27" s="342">
        <f>D27/B27*100</f>
        <v>125.95043207224845</v>
      </c>
      <c r="F27" s="342">
        <f>D27/C27*100</f>
        <v>95.606639463354</v>
      </c>
    </row>
    <row r="28" spans="1:6" ht="27" customHeight="1" x14ac:dyDescent="0.25">
      <c r="A28" s="337" t="s">
        <v>243</v>
      </c>
      <c r="B28" s="10"/>
      <c r="C28" s="11"/>
      <c r="D28" s="11"/>
      <c r="E28" s="11"/>
      <c r="F28" s="11"/>
    </row>
    <row r="29" spans="1:6" x14ac:dyDescent="0.25">
      <c r="A29" s="15" t="s">
        <v>244</v>
      </c>
      <c r="B29" s="78">
        <f>' Račun prihoda i rashoda'!F42+' Račun prihoda i rashoda'!F48+' Račun prihoda i rashoda'!F65+' Račun prihoda i rashoda'!F80</f>
        <v>23211.769999999997</v>
      </c>
      <c r="C29" s="80">
        <f>C12</f>
        <v>12227</v>
      </c>
      <c r="D29" s="80">
        <f>' Račun prihoda i rashoda'!H82+' Račun prihoda i rashoda'!H80+' Račun prihoda i rashoda'!H65+' Račun prihoda i rashoda'!H48+' Račun prihoda i rashoda'!H42</f>
        <v>73349.960000000006</v>
      </c>
      <c r="E29" s="11">
        <f>D29/B29*100</f>
        <v>316.00330349645895</v>
      </c>
      <c r="F29" s="11">
        <f>D29/C29*100</f>
        <v>599.90152940214284</v>
      </c>
    </row>
    <row r="30" spans="1:6" x14ac:dyDescent="0.25">
      <c r="A30" s="337" t="s">
        <v>247</v>
      </c>
      <c r="B30" s="78"/>
      <c r="C30" s="80"/>
      <c r="D30" s="11"/>
      <c r="E30" s="11"/>
      <c r="F30" s="11"/>
    </row>
    <row r="31" spans="1:6" x14ac:dyDescent="0.25">
      <c r="A31" s="15" t="s">
        <v>248</v>
      </c>
      <c r="B31" s="78">
        <f>' Račun prihoda i rashoda'!F75+' Račun prihoda i rashoda'!F59+' Račun prihoda i rashoda'!F50</f>
        <v>9696.2199999999993</v>
      </c>
      <c r="C31" s="80">
        <f>' Račun prihoda i rashoda'!G75+' Račun prihoda i rashoda'!G59+' Račun prihoda i rashoda'!G50</f>
        <v>9900</v>
      </c>
      <c r="D31" s="80">
        <f>' Račun prihoda i rashoda'!H50+' Račun prihoda i rashoda'!H59+' Račun prihoda i rashoda'!H69+' Račun prihoda i rashoda'!H75+' Račun prihoda i rashoda'!H63</f>
        <v>12090.58</v>
      </c>
      <c r="E31" s="11">
        <f t="shared" ref="E31:E42" si="2">D31/B31*100</f>
        <v>124.69374663528674</v>
      </c>
      <c r="F31" s="11">
        <f t="shared" ref="F31:F42" si="3">D31/C31*100</f>
        <v>122.12707070707071</v>
      </c>
    </row>
    <row r="32" spans="1:6" x14ac:dyDescent="0.25">
      <c r="A32" s="15" t="s">
        <v>252</v>
      </c>
      <c r="B32" s="78">
        <f>' Račun prihoda i rashoda'!F45+' Račun prihoda i rashoda'!F53+' Račun prihoda i rashoda'!F60+' Račun prihoda i rashoda'!F68+' Račun prihoda i rashoda'!F76</f>
        <v>4413.0499999999993</v>
      </c>
      <c r="C32" s="80"/>
      <c r="D32" s="80">
        <f>' Račun prihoda i rashoda'!H76+' Račun prihoda i rashoda'!H68+' Račun prihoda i rashoda'!H60+' Račun prihoda i rashoda'!H53+' Račun prihoda i rashoda'!H45</f>
        <v>12057.699999999999</v>
      </c>
      <c r="E32" s="11">
        <f t="shared" si="2"/>
        <v>273.2282661651239</v>
      </c>
      <c r="F32" s="11"/>
    </row>
    <row r="33" spans="1:6" x14ac:dyDescent="0.25">
      <c r="A33" s="340" t="s">
        <v>245</v>
      </c>
      <c r="B33" s="78"/>
      <c r="C33" s="80"/>
      <c r="D33" s="80"/>
      <c r="E33" s="11"/>
      <c r="F33" s="11"/>
    </row>
    <row r="34" spans="1:6" x14ac:dyDescent="0.25">
      <c r="D34" s="455"/>
      <c r="E34" s="11"/>
      <c r="F34" s="11"/>
    </row>
    <row r="35" spans="1:6" x14ac:dyDescent="0.25">
      <c r="A35" s="371" t="s">
        <v>254</v>
      </c>
      <c r="B35" s="78">
        <f>' Račun prihoda i rashoda'!F49+' Račun prihoda i rashoda'!F58+' Račun prihoda i rashoda'!F67</f>
        <v>84834</v>
      </c>
      <c r="C35" s="80">
        <f>' Račun prihoda i rashoda'!G67+' Račun prihoda i rashoda'!G58+' Račun prihoda i rashoda'!G49</f>
        <v>124122</v>
      </c>
      <c r="D35" s="80">
        <f>' Račun prihoda i rashoda'!H49+' Račun prihoda i rashoda'!H58+' Račun prihoda i rashoda'!H67</f>
        <v>124122</v>
      </c>
      <c r="E35" s="11">
        <f t="shared" si="2"/>
        <v>146.31162034090107</v>
      </c>
      <c r="F35" s="11">
        <f t="shared" si="3"/>
        <v>100</v>
      </c>
    </row>
    <row r="36" spans="1:6" x14ac:dyDescent="0.25">
      <c r="A36" s="371" t="s">
        <v>250</v>
      </c>
      <c r="B36" s="78">
        <f>' Račun prihoda i rashoda'!F46+' Račun prihoda i rashoda'!F52+' Račun prihoda i rashoda'!F79</f>
        <v>50551.53</v>
      </c>
      <c r="C36" s="80">
        <f>C18</f>
        <v>60491</v>
      </c>
      <c r="D36" s="80">
        <f>' Račun prihoda i rashoda'!H46+' Račun prihoda i rashoda'!H52</f>
        <v>66429.939999999988</v>
      </c>
      <c r="E36" s="11">
        <f t="shared" si="2"/>
        <v>131.41034504791443</v>
      </c>
      <c r="F36" s="11">
        <f t="shared" si="3"/>
        <v>109.81789026466745</v>
      </c>
    </row>
    <row r="37" spans="1:6" ht="27.75" customHeight="1" x14ac:dyDescent="0.25">
      <c r="A37" s="370" t="s">
        <v>255</v>
      </c>
      <c r="B37" s="78">
        <f>' Račun prihoda i rashoda'!F78+' Račun prihoda i rashoda'!F54</f>
        <v>7631.54</v>
      </c>
      <c r="C37" s="80">
        <f>C19</f>
        <v>2735</v>
      </c>
      <c r="E37" s="11">
        <f t="shared" si="2"/>
        <v>0</v>
      </c>
      <c r="F37" s="11">
        <f t="shared" si="3"/>
        <v>0</v>
      </c>
    </row>
    <row r="38" spans="1:6" ht="27.75" customHeight="1" x14ac:dyDescent="0.25">
      <c r="A38" s="17" t="s">
        <v>283</v>
      </c>
      <c r="B38" s="10"/>
      <c r="C38" s="80">
        <v>1230.3499999999999</v>
      </c>
      <c r="D38" s="80">
        <f>' Račun prihoda i rashoda'!H71</f>
        <v>1230.3499999999999</v>
      </c>
      <c r="E38" s="11"/>
      <c r="F38" s="11">
        <f t="shared" si="3"/>
        <v>100</v>
      </c>
    </row>
    <row r="39" spans="1:6" ht="27.75" customHeight="1" x14ac:dyDescent="0.25">
      <c r="A39" s="28" t="s">
        <v>246</v>
      </c>
      <c r="B39" s="78"/>
      <c r="C39" s="80"/>
      <c r="D39" s="80"/>
      <c r="E39" s="11"/>
      <c r="F39" s="11"/>
    </row>
    <row r="40" spans="1:6" ht="27.75" customHeight="1" x14ac:dyDescent="0.25">
      <c r="A40" s="371" t="s">
        <v>305</v>
      </c>
      <c r="B40" s="78"/>
      <c r="C40" s="80">
        <f>' Račun prihoda i rashoda'!G14</f>
        <v>110000</v>
      </c>
      <c r="D40" s="80">
        <f>'POSEBNI DIO'!G332</f>
        <v>127898.28</v>
      </c>
      <c r="E40" s="11"/>
      <c r="F40" s="11">
        <f t="shared" si="3"/>
        <v>116.27116363636362</v>
      </c>
    </row>
    <row r="41" spans="1:6" ht="27.75" customHeight="1" x14ac:dyDescent="0.25">
      <c r="A41" s="14" t="s">
        <v>257</v>
      </c>
      <c r="B41" s="78">
        <f>' Račun prihoda i rashoda'!F55+' Račun prihoda i rashoda'!F43</f>
        <v>31094.68</v>
      </c>
      <c r="C41" s="80">
        <f>' Račun prihoda i rashoda'!G35</f>
        <v>29013</v>
      </c>
      <c r="D41" s="80">
        <f>' Račun prihoda i rashoda'!H43+' Račun prihoda i rashoda'!H55</f>
        <v>35994.54</v>
      </c>
      <c r="E41" s="11">
        <f>D41/B41*100</f>
        <v>115.75787240775593</v>
      </c>
      <c r="F41" s="11">
        <f t="shared" si="3"/>
        <v>124.06348878089133</v>
      </c>
    </row>
    <row r="42" spans="1:6" x14ac:dyDescent="0.25">
      <c r="A42" s="115" t="s">
        <v>256</v>
      </c>
      <c r="B42" s="78">
        <f>' Račun prihoda i rashoda'!F44+' Račun prihoda i rashoda'!F61+' Račun prihoda i rashoda'!F51+' Račun prihoda i rashoda'!F66+' Račun prihoda i rashoda'!F72+' Račun prihoda i rashoda'!F77</f>
        <v>1858332.1700000002</v>
      </c>
      <c r="C42" s="80">
        <f>' Račun prihoda i rashoda'!G17+' Račun prihoda i rashoda'!G13+' Račun prihoda i rashoda'!G26+' Račun prihoda i rashoda'!G31</f>
        <v>2376952.02</v>
      </c>
      <c r="D42" s="80">
        <f>' Račun prihoda i rashoda'!H44+' Račun prihoda i rashoda'!H51+' Račun prihoda i rashoda'!H61+' Račun prihoda i rashoda'!H66+' Račun prihoda i rashoda'!H72+' Račun prihoda i rashoda'!H77-D40</f>
        <v>2153704.5600000005</v>
      </c>
      <c r="E42" s="11">
        <f t="shared" si="2"/>
        <v>115.89448833574249</v>
      </c>
      <c r="F42" s="11">
        <f t="shared" si="3"/>
        <v>90.607826404506071</v>
      </c>
    </row>
    <row r="43" spans="1:6" x14ac:dyDescent="0.25">
      <c r="F43" s="11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3"/>
  <sheetViews>
    <sheetView zoomScaleNormal="100" workbookViewId="0">
      <selection sqref="A1:J1"/>
    </sheetView>
  </sheetViews>
  <sheetFormatPr defaultRowHeight="15" x14ac:dyDescent="0.25"/>
  <cols>
    <col min="1" max="1" width="17.140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6.85546875" customWidth="1"/>
    <col min="7" max="7" width="19" customWidth="1"/>
    <col min="8" max="8" width="13.85546875" customWidth="1"/>
    <col min="9" max="9" width="11.7109375" customWidth="1"/>
    <col min="10" max="10" width="12.5703125" customWidth="1"/>
    <col min="15" max="15" width="17" customWidth="1"/>
  </cols>
  <sheetData>
    <row r="1" spans="1:13" ht="42" customHeight="1" x14ac:dyDescent="0.25">
      <c r="A1" s="485" t="s">
        <v>312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3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3" ht="15.75" x14ac:dyDescent="0.25">
      <c r="A3" s="485" t="s">
        <v>28</v>
      </c>
      <c r="B3" s="485"/>
      <c r="C3" s="485"/>
      <c r="D3" s="485"/>
      <c r="E3" s="485"/>
      <c r="F3" s="485"/>
      <c r="G3" s="485"/>
      <c r="H3" s="509"/>
      <c r="I3" s="509"/>
    </row>
    <row r="4" spans="1:13" ht="18" x14ac:dyDescent="0.25">
      <c r="D4" s="512" t="s">
        <v>306</v>
      </c>
      <c r="E4" s="512"/>
      <c r="F4" s="512"/>
      <c r="G4" s="5"/>
      <c r="H4" s="6"/>
      <c r="I4" s="6"/>
    </row>
    <row r="5" spans="1:13" ht="18" customHeight="1" x14ac:dyDescent="0.25"/>
    <row r="6" spans="1:13" ht="18.75" x14ac:dyDescent="0.3">
      <c r="A6" s="5"/>
      <c r="B6" s="5"/>
      <c r="C6" s="5"/>
      <c r="D6" s="5"/>
      <c r="E6" s="510" t="s">
        <v>13</v>
      </c>
      <c r="F6" s="511"/>
      <c r="G6" s="511"/>
      <c r="H6" s="511"/>
      <c r="I6" s="511"/>
      <c r="J6" s="511"/>
      <c r="K6" s="511"/>
      <c r="L6" s="511"/>
      <c r="M6" s="511"/>
    </row>
    <row r="7" spans="1:13" ht="15.75" x14ac:dyDescent="0.25">
      <c r="A7" s="485" t="s">
        <v>1</v>
      </c>
      <c r="B7" s="508"/>
      <c r="C7" s="508"/>
      <c r="D7" s="508"/>
      <c r="E7" s="508"/>
      <c r="F7" s="508"/>
      <c r="G7" s="508"/>
      <c r="H7" s="508"/>
      <c r="I7" s="508"/>
    </row>
    <row r="8" spans="1:13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3" ht="31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2" t="s">
        <v>235</v>
      </c>
      <c r="G9" s="23" t="s">
        <v>239</v>
      </c>
      <c r="H9" s="416" t="s">
        <v>286</v>
      </c>
      <c r="I9" s="23" t="s">
        <v>285</v>
      </c>
      <c r="J9" s="23" t="s">
        <v>285</v>
      </c>
    </row>
    <row r="10" spans="1:13" ht="15.75" customHeight="1" x14ac:dyDescent="0.25">
      <c r="B10" s="150">
        <v>6</v>
      </c>
      <c r="C10" s="150"/>
      <c r="D10" s="150"/>
      <c r="E10" s="150" t="s">
        <v>17</v>
      </c>
      <c r="F10" s="151">
        <v>2054282.25</v>
      </c>
      <c r="G10" s="151">
        <f>G13+G14+G17+G20+G23+G26+G30+G33+G34+G25+G29+G35+G24+G31+G15</f>
        <v>2726670.37</v>
      </c>
      <c r="H10" s="151">
        <f>H11+H18+H21+H27+H32</f>
        <v>2599680.96</v>
      </c>
      <c r="I10" s="151">
        <f>H10/F10*100</f>
        <v>126.54935610722431</v>
      </c>
      <c r="J10" s="151">
        <f>H10/G10*100</f>
        <v>95.342693000327714</v>
      </c>
    </row>
    <row r="11" spans="1:13" ht="31.5" customHeight="1" x14ac:dyDescent="0.25">
      <c r="B11" s="135"/>
      <c r="C11" s="135">
        <v>63</v>
      </c>
      <c r="D11" s="135"/>
      <c r="E11" s="135" t="s">
        <v>36</v>
      </c>
      <c r="F11" s="136">
        <f>F13+F17</f>
        <v>1847424.73</v>
      </c>
      <c r="G11" s="136">
        <f>G13+G14+G15+G17</f>
        <v>2488182.37</v>
      </c>
      <c r="H11" s="136">
        <f>H13+H17+H14</f>
        <v>2294178.16</v>
      </c>
      <c r="I11" s="136">
        <f>H11/F11*100</f>
        <v>124.18249700489827</v>
      </c>
      <c r="J11" s="136">
        <f>H11/G11*100</f>
        <v>92.202974655752428</v>
      </c>
    </row>
    <row r="12" spans="1:13" x14ac:dyDescent="0.25">
      <c r="B12" s="13"/>
      <c r="C12" s="16">
        <v>6361</v>
      </c>
      <c r="D12" s="16"/>
      <c r="E12" s="16"/>
      <c r="F12" s="11"/>
      <c r="G12" s="11"/>
      <c r="H12" s="11"/>
      <c r="I12" s="11"/>
      <c r="J12" s="11"/>
    </row>
    <row r="13" spans="1:13" x14ac:dyDescent="0.25">
      <c r="B13" s="14"/>
      <c r="C13" s="14"/>
      <c r="D13" s="15" t="s">
        <v>126</v>
      </c>
      <c r="E13" s="15" t="s">
        <v>127</v>
      </c>
      <c r="F13" s="78">
        <v>1803025.81</v>
      </c>
      <c r="G13" s="78">
        <v>2346952.02</v>
      </c>
      <c r="H13" s="78">
        <v>2129675.85</v>
      </c>
      <c r="I13" s="78">
        <f>H13/F13*100</f>
        <v>118.11677005333607</v>
      </c>
      <c r="J13" s="78">
        <f>H13/G13*100</f>
        <v>90.742198044594019</v>
      </c>
    </row>
    <row r="14" spans="1:13" x14ac:dyDescent="0.25">
      <c r="B14" s="14"/>
      <c r="C14" s="14"/>
      <c r="D14" s="15" t="s">
        <v>272</v>
      </c>
      <c r="E14" s="15" t="s">
        <v>271</v>
      </c>
      <c r="F14" s="78"/>
      <c r="G14" s="78">
        <v>110000</v>
      </c>
      <c r="H14" s="78">
        <v>128884.98</v>
      </c>
      <c r="I14" s="78"/>
      <c r="J14" s="78">
        <f t="shared" ref="J14:J17" si="0">H14/G14*100</f>
        <v>117.16816363636364</v>
      </c>
    </row>
    <row r="15" spans="1:13" x14ac:dyDescent="0.25">
      <c r="B15" s="14"/>
      <c r="C15" s="14"/>
      <c r="D15" s="15" t="s">
        <v>278</v>
      </c>
      <c r="E15" s="15" t="s">
        <v>279</v>
      </c>
      <c r="F15" s="78"/>
      <c r="G15" s="78">
        <v>1230.3499999999999</v>
      </c>
      <c r="H15" s="78"/>
      <c r="I15" s="78"/>
      <c r="J15" s="78">
        <f t="shared" si="0"/>
        <v>0</v>
      </c>
    </row>
    <row r="16" spans="1:13" x14ac:dyDescent="0.25">
      <c r="B16" s="14"/>
      <c r="C16" s="14">
        <v>6362</v>
      </c>
      <c r="D16" s="15"/>
      <c r="E16" s="15"/>
      <c r="F16" s="11" t="s">
        <v>191</v>
      </c>
      <c r="G16" s="11"/>
      <c r="H16" s="11" t="s">
        <v>191</v>
      </c>
      <c r="I16" s="11"/>
      <c r="J16" s="78"/>
    </row>
    <row r="17" spans="2:10" x14ac:dyDescent="0.25">
      <c r="B17" s="14"/>
      <c r="C17" s="14"/>
      <c r="D17" s="15" t="s">
        <v>126</v>
      </c>
      <c r="E17" s="15" t="s">
        <v>127</v>
      </c>
      <c r="F17" s="78">
        <v>44398.92</v>
      </c>
      <c r="G17" s="78">
        <v>30000</v>
      </c>
      <c r="H17" s="78">
        <f>H77</f>
        <v>35617.33</v>
      </c>
      <c r="I17" s="78">
        <f>H17/F17*100</f>
        <v>80.221163037299121</v>
      </c>
      <c r="J17" s="78">
        <f t="shared" si="0"/>
        <v>118.72443333333334</v>
      </c>
    </row>
    <row r="18" spans="2:10" x14ac:dyDescent="0.25">
      <c r="B18" s="127"/>
      <c r="C18" s="132">
        <v>64</v>
      </c>
      <c r="D18" s="133"/>
      <c r="E18" s="132" t="s">
        <v>128</v>
      </c>
      <c r="F18" s="140">
        <f t="shared" ref="F18" si="1">F20</f>
        <v>0.01</v>
      </c>
      <c r="G18" s="140"/>
      <c r="H18" s="140">
        <f t="shared" ref="H18:I18" si="2">H20</f>
        <v>0</v>
      </c>
      <c r="I18" s="140">
        <f t="shared" si="2"/>
        <v>0</v>
      </c>
      <c r="J18" s="140">
        <f t="shared" ref="J18" si="3">J20</f>
        <v>0</v>
      </c>
    </row>
    <row r="19" spans="2:10" x14ac:dyDescent="0.25">
      <c r="B19" s="14"/>
      <c r="C19" s="14">
        <v>6413</v>
      </c>
      <c r="D19" s="15"/>
      <c r="E19" s="14" t="s">
        <v>129</v>
      </c>
      <c r="F19" s="11"/>
      <c r="G19" s="11"/>
      <c r="H19" s="11"/>
      <c r="I19" s="11"/>
      <c r="J19" s="11"/>
    </row>
    <row r="20" spans="2:10" x14ac:dyDescent="0.25">
      <c r="B20" s="14"/>
      <c r="C20" s="14"/>
      <c r="D20" s="15" t="s">
        <v>130</v>
      </c>
      <c r="E20" s="15" t="s">
        <v>32</v>
      </c>
      <c r="F20" s="80">
        <v>0.01</v>
      </c>
      <c r="G20" s="80">
        <v>1</v>
      </c>
      <c r="H20" s="80"/>
      <c r="I20" s="80"/>
      <c r="J20" s="80"/>
    </row>
    <row r="21" spans="2:10" ht="25.5" x14ac:dyDescent="0.25">
      <c r="B21" s="127"/>
      <c r="C21" s="137">
        <v>65</v>
      </c>
      <c r="D21" s="138"/>
      <c r="E21" s="201" t="s">
        <v>131</v>
      </c>
      <c r="F21" s="139">
        <f t="shared" ref="F21" si="4">F23+F24+F26</f>
        <v>57588.85</v>
      </c>
      <c r="G21" s="139">
        <f>G23+G25</f>
        <v>62621</v>
      </c>
      <c r="H21" s="139">
        <f>H23+H24+H26</f>
        <v>60101.82</v>
      </c>
      <c r="I21" s="139">
        <f>H21/F21*100</f>
        <v>104.36363983653085</v>
      </c>
      <c r="J21" s="139">
        <f>H21/G21*100</f>
        <v>95.977100333753853</v>
      </c>
    </row>
    <row r="22" spans="2:10" x14ac:dyDescent="0.25">
      <c r="B22" s="14"/>
      <c r="C22" s="114">
        <v>6526</v>
      </c>
      <c r="E22" s="115" t="s">
        <v>132</v>
      </c>
      <c r="F22" s="106"/>
      <c r="G22" s="106"/>
      <c r="H22" s="106"/>
      <c r="I22" s="106"/>
      <c r="J22" s="106"/>
    </row>
    <row r="23" spans="2:10" x14ac:dyDescent="0.25">
      <c r="B23" s="14"/>
      <c r="C23" s="14"/>
      <c r="D23" s="15" t="s">
        <v>133</v>
      </c>
      <c r="E23" s="15" t="s">
        <v>134</v>
      </c>
      <c r="F23" s="80">
        <v>57543.72</v>
      </c>
      <c r="G23" s="80">
        <v>60491</v>
      </c>
      <c r="H23" s="80">
        <v>59945.72</v>
      </c>
      <c r="I23" s="80">
        <f>H23/F23*100</f>
        <v>104.17421744718625</v>
      </c>
      <c r="J23" s="80">
        <f>H23/G23*100</f>
        <v>99.098576647765796</v>
      </c>
    </row>
    <row r="24" spans="2:10" x14ac:dyDescent="0.25">
      <c r="B24" s="14"/>
      <c r="C24" s="14"/>
      <c r="D24" s="15" t="s">
        <v>130</v>
      </c>
      <c r="E24" s="15" t="s">
        <v>32</v>
      </c>
      <c r="F24" s="80"/>
      <c r="G24" s="80"/>
      <c r="H24" s="80">
        <v>156.1</v>
      </c>
      <c r="I24" s="80"/>
      <c r="J24" s="80"/>
    </row>
    <row r="25" spans="2:10" x14ac:dyDescent="0.25">
      <c r="B25" s="14"/>
      <c r="C25" s="14"/>
      <c r="D25" s="15" t="s">
        <v>153</v>
      </c>
      <c r="E25" s="15" t="s">
        <v>71</v>
      </c>
      <c r="F25" s="80"/>
      <c r="G25" s="80">
        <v>2130</v>
      </c>
      <c r="H25" s="80"/>
      <c r="I25" s="80"/>
      <c r="J25" s="80"/>
    </row>
    <row r="26" spans="2:10" x14ac:dyDescent="0.25">
      <c r="B26" s="14"/>
      <c r="C26" s="14"/>
      <c r="D26" s="15" t="s">
        <v>135</v>
      </c>
      <c r="E26" s="15" t="s">
        <v>127</v>
      </c>
      <c r="F26" s="80">
        <v>45.13</v>
      </c>
      <c r="G26" s="80"/>
      <c r="H26" s="80"/>
      <c r="I26" s="80"/>
      <c r="J26" s="80"/>
    </row>
    <row r="27" spans="2:10" x14ac:dyDescent="0.25">
      <c r="B27" s="127"/>
      <c r="C27" s="132">
        <v>66</v>
      </c>
      <c r="D27" s="133"/>
      <c r="E27" s="132" t="s">
        <v>137</v>
      </c>
      <c r="F27" s="134">
        <f>F30+F31</f>
        <v>10128.209999999999</v>
      </c>
      <c r="G27" s="134"/>
      <c r="H27" s="134">
        <f>H30+H31</f>
        <v>11934.48</v>
      </c>
      <c r="I27" s="134">
        <f>H27/F27*100</f>
        <v>117.83404964944448</v>
      </c>
      <c r="J27" s="134">
        <f>J30+J31</f>
        <v>120.56248105869278</v>
      </c>
    </row>
    <row r="28" spans="2:10" x14ac:dyDescent="0.25">
      <c r="B28" s="14"/>
      <c r="C28" s="111">
        <v>6615</v>
      </c>
      <c r="D28" s="105"/>
      <c r="E28" s="112" t="s">
        <v>136</v>
      </c>
      <c r="F28" s="80"/>
      <c r="G28" s="80"/>
      <c r="H28" s="80"/>
      <c r="I28" s="80"/>
      <c r="J28" s="80"/>
    </row>
    <row r="29" spans="2:10" x14ac:dyDescent="0.25">
      <c r="B29" s="14"/>
      <c r="C29" s="111"/>
      <c r="D29" s="113" t="s">
        <v>153</v>
      </c>
      <c r="E29" s="15" t="s">
        <v>71</v>
      </c>
      <c r="F29" s="80"/>
      <c r="G29" s="80">
        <v>605</v>
      </c>
      <c r="H29" s="80"/>
      <c r="I29" s="80"/>
      <c r="J29" s="80"/>
    </row>
    <row r="30" spans="2:10" x14ac:dyDescent="0.25">
      <c r="B30" s="14"/>
      <c r="C30" s="14"/>
      <c r="D30" s="113" t="s">
        <v>130</v>
      </c>
      <c r="E30" s="113" t="s">
        <v>32</v>
      </c>
      <c r="F30" s="80">
        <v>9696.2099999999991</v>
      </c>
      <c r="G30" s="80">
        <v>9899</v>
      </c>
      <c r="H30" s="80">
        <v>11934.48</v>
      </c>
      <c r="I30" s="80">
        <f>H30/F30*100</f>
        <v>123.083967859607</v>
      </c>
      <c r="J30" s="80">
        <f>H30/G30*100</f>
        <v>120.56248105869278</v>
      </c>
    </row>
    <row r="31" spans="2:10" x14ac:dyDescent="0.25">
      <c r="B31" s="14"/>
      <c r="C31" s="14"/>
      <c r="D31" s="113" t="s">
        <v>218</v>
      </c>
      <c r="E31" s="113" t="s">
        <v>127</v>
      </c>
      <c r="F31" s="80">
        <v>432</v>
      </c>
      <c r="G31" s="80"/>
      <c r="H31" s="80"/>
      <c r="I31" s="80"/>
      <c r="J31" s="80"/>
    </row>
    <row r="32" spans="2:10" ht="29.25" customHeight="1" x14ac:dyDescent="0.25">
      <c r="B32" s="127"/>
      <c r="C32" s="132">
        <v>67</v>
      </c>
      <c r="D32" s="133"/>
      <c r="E32" s="135" t="s">
        <v>37</v>
      </c>
      <c r="F32" s="136">
        <f>F33+F34+F35</f>
        <v>139140.45000000001</v>
      </c>
      <c r="G32" s="136">
        <f>G33+G34+G35</f>
        <v>165362</v>
      </c>
      <c r="H32" s="136">
        <f>H33+H34+H35</f>
        <v>233466.50000000003</v>
      </c>
      <c r="I32" s="136">
        <f>H32/F32*100</f>
        <v>167.7919684750193</v>
      </c>
      <c r="J32" s="136">
        <f>H32/G32*100</f>
        <v>141.18509693883723</v>
      </c>
    </row>
    <row r="33" spans="1:15" x14ac:dyDescent="0.25">
      <c r="B33" s="14"/>
      <c r="C33" s="14"/>
      <c r="D33" s="15" t="s">
        <v>138</v>
      </c>
      <c r="E33" s="18" t="s">
        <v>139</v>
      </c>
      <c r="F33" s="80">
        <v>84834</v>
      </c>
      <c r="G33" s="80">
        <v>124122</v>
      </c>
      <c r="H33" s="80">
        <f>H49+H58+H67</f>
        <v>124122</v>
      </c>
      <c r="I33" s="80">
        <f>H33/F33*100</f>
        <v>146.31162034090107</v>
      </c>
      <c r="J33" s="80">
        <f>H33/G33*100</f>
        <v>100</v>
      </c>
    </row>
    <row r="34" spans="1:15" x14ac:dyDescent="0.25">
      <c r="B34" s="14"/>
      <c r="C34" s="14"/>
      <c r="D34" s="15" t="s">
        <v>52</v>
      </c>
      <c r="E34" s="17" t="s">
        <v>18</v>
      </c>
      <c r="F34" s="80">
        <v>23211.77</v>
      </c>
      <c r="G34" s="80">
        <v>12227</v>
      </c>
      <c r="H34" s="80">
        <f>H42+H48+H65+H80+H82</f>
        <v>73349.960000000006</v>
      </c>
      <c r="I34" s="80">
        <f t="shared" ref="I34:I35" si="5">H34/F34*100</f>
        <v>316.00330349645895</v>
      </c>
      <c r="J34" s="80">
        <f t="shared" ref="J34:J35" si="6">H34/G34*100</f>
        <v>599.90152940214284</v>
      </c>
    </row>
    <row r="35" spans="1:15" x14ac:dyDescent="0.25">
      <c r="B35" s="14"/>
      <c r="C35" s="14"/>
      <c r="D35" s="15" t="s">
        <v>147</v>
      </c>
      <c r="E35" s="17" t="s">
        <v>233</v>
      </c>
      <c r="F35" s="80">
        <v>31094.68</v>
      </c>
      <c r="G35" s="11">
        <v>29013</v>
      </c>
      <c r="H35" s="80">
        <f>H43+H55</f>
        <v>35994.54</v>
      </c>
      <c r="I35" s="80">
        <f t="shared" si="5"/>
        <v>115.75787240775593</v>
      </c>
      <c r="J35" s="80">
        <f t="shared" si="6"/>
        <v>124.06348878089133</v>
      </c>
    </row>
    <row r="37" spans="1:15" ht="15.75" x14ac:dyDescent="0.25">
      <c r="A37" s="485" t="s">
        <v>19</v>
      </c>
      <c r="B37" s="508"/>
      <c r="C37" s="508"/>
      <c r="D37" s="508"/>
      <c r="E37" s="508"/>
      <c r="F37" s="508"/>
      <c r="G37" s="508"/>
      <c r="H37" s="508"/>
      <c r="I37" s="508"/>
    </row>
    <row r="38" spans="1:15" ht="18" x14ac:dyDescent="0.25">
      <c r="A38" s="5"/>
      <c r="B38" s="5"/>
      <c r="C38" s="5"/>
      <c r="D38" s="5"/>
      <c r="E38" s="5"/>
      <c r="F38" s="5"/>
      <c r="G38" s="5"/>
      <c r="H38" s="6"/>
      <c r="I38" s="6"/>
    </row>
    <row r="39" spans="1:15" ht="25.5" x14ac:dyDescent="0.25">
      <c r="B39" s="23" t="s">
        <v>14</v>
      </c>
      <c r="C39" s="22" t="s">
        <v>15</v>
      </c>
      <c r="D39" s="22" t="s">
        <v>16</v>
      </c>
      <c r="E39" s="22" t="s">
        <v>20</v>
      </c>
      <c r="F39" s="22" t="s">
        <v>235</v>
      </c>
      <c r="G39" s="23" t="s">
        <v>239</v>
      </c>
      <c r="H39" s="23" t="s">
        <v>286</v>
      </c>
      <c r="I39" s="23" t="s">
        <v>285</v>
      </c>
      <c r="J39" s="23" t="s">
        <v>285</v>
      </c>
    </row>
    <row r="40" spans="1:15" ht="15.75" customHeight="1" x14ac:dyDescent="0.25">
      <c r="B40" s="146">
        <v>3</v>
      </c>
      <c r="C40" s="146"/>
      <c r="D40" s="146"/>
      <c r="E40" s="146" t="s">
        <v>21</v>
      </c>
      <c r="F40" s="149">
        <v>2018109.04</v>
      </c>
      <c r="G40" s="149">
        <f>G41+G47+G64+G70+G57</f>
        <v>2690140.37</v>
      </c>
      <c r="H40" s="149">
        <f>H41+H47+H57+H64+H70+H62</f>
        <v>2534281.13</v>
      </c>
      <c r="I40" s="149">
        <f>H40/F40*100</f>
        <v>125.57701688903786</v>
      </c>
      <c r="J40" s="149">
        <f>H40/G40*100</f>
        <v>94.206278537056406</v>
      </c>
    </row>
    <row r="41" spans="1:15" ht="15.75" customHeight="1" x14ac:dyDescent="0.25">
      <c r="B41" s="130"/>
      <c r="C41" s="131">
        <v>31</v>
      </c>
      <c r="D41" s="131"/>
      <c r="E41" s="131" t="s">
        <v>22</v>
      </c>
      <c r="F41" s="129">
        <v>1603874.12</v>
      </c>
      <c r="G41" s="129">
        <f>G42+G43+G45+G46+G44</f>
        <v>2279043</v>
      </c>
      <c r="H41" s="129">
        <f>H42+H43+H45+H46+H44</f>
        <v>2049052.68</v>
      </c>
      <c r="I41" s="129">
        <f>H41/F41*100</f>
        <v>127.75645260739039</v>
      </c>
      <c r="J41" s="129">
        <f>H41/G41*100</f>
        <v>89.908469476003745</v>
      </c>
      <c r="O41" s="311"/>
    </row>
    <row r="42" spans="1:15" x14ac:dyDescent="0.25">
      <c r="B42" s="14"/>
      <c r="C42" s="14"/>
      <c r="D42" s="15">
        <v>11</v>
      </c>
      <c r="E42" s="15" t="s">
        <v>18</v>
      </c>
      <c r="F42" s="294">
        <v>5135.4799999999996</v>
      </c>
      <c r="G42" s="78">
        <f>'POSEBNI DIO'!F127+'POSEBNI DIO'!F108</f>
        <v>4675</v>
      </c>
      <c r="H42" s="78">
        <f>'POSEBNI DIO'!G127+'POSEBNI DIO'!G108</f>
        <v>8383.880000000001</v>
      </c>
      <c r="I42" s="78">
        <f>H42/F42*100</f>
        <v>163.25406777944812</v>
      </c>
      <c r="J42" s="481">
        <f t="shared" ref="J42:J46" si="7">H42/G42*100</f>
        <v>179.33433155080218</v>
      </c>
      <c r="O42" s="316" t="e">
        <f>'POSEBNI DIO'!#REF!+'POSEBNI DIO'!#REF!+'POSEBNI DIO'!#REF!+'POSEBNI DIO'!F88+'POSEBNI DIO'!F90+'POSEBNI DIO'!F92</f>
        <v>#REF!</v>
      </c>
    </row>
    <row r="43" spans="1:15" x14ac:dyDescent="0.25">
      <c r="B43" s="14"/>
      <c r="C43" s="14"/>
      <c r="D43" s="15" t="s">
        <v>147</v>
      </c>
      <c r="E43" s="15" t="s">
        <v>148</v>
      </c>
      <c r="F43" s="294">
        <v>29100.959999999999</v>
      </c>
      <c r="G43" s="78">
        <f>'POSEBNI DIO'!F136+'POSEBNI DIO'!F117</f>
        <v>26488</v>
      </c>
      <c r="H43" s="78">
        <f>'POSEBNI DIO'!G136+'POSEBNI DIO'!G117</f>
        <v>34264.270000000004</v>
      </c>
      <c r="I43" s="78">
        <f t="shared" ref="I43:I80" si="8">H43/F43*100</f>
        <v>117.7427480055641</v>
      </c>
      <c r="J43" s="481">
        <f t="shared" si="7"/>
        <v>129.35770915131383</v>
      </c>
      <c r="O43" s="316" t="e">
        <f>'POSEBNI DIO'!F117+'POSEBNI DIO'!#REF!+'POSEBNI DIO'!#REF!+'POSEBNI DIO'!#REF!+'POSEBNI DIO'!#REF!+'POSEBNI DIO'!#REF!</f>
        <v>#REF!</v>
      </c>
    </row>
    <row r="44" spans="1:15" x14ac:dyDescent="0.25">
      <c r="B44" s="14"/>
      <c r="C44" s="14"/>
      <c r="D44" s="15" t="s">
        <v>146</v>
      </c>
      <c r="E44" s="15" t="s">
        <v>127</v>
      </c>
      <c r="F44" s="294">
        <v>1568995.04</v>
      </c>
      <c r="G44" s="382">
        <f>'POSEBNI DIO'!F283+'POSEBNI DIO'!F362</f>
        <v>2246274</v>
      </c>
      <c r="H44" s="382">
        <f>'POSEBNI DIO'!G283+'POSEBNI DIO'!G362</f>
        <v>2004523.22</v>
      </c>
      <c r="I44" s="78">
        <f t="shared" si="8"/>
        <v>127.75841662316536</v>
      </c>
      <c r="J44" s="481">
        <f t="shared" si="7"/>
        <v>89.237698517634087</v>
      </c>
      <c r="O44" s="316">
        <f>'POSEBNI DIO'!F284+'POSEBNI DIO'!F288+'POSEBNI DIO'!F293+'POSEBNI DIO'!F363+'POSEBNI DIO'!F366+'POSEBNI DIO'!F368</f>
        <v>2164270</v>
      </c>
    </row>
    <row r="45" spans="1:15" x14ac:dyDescent="0.25">
      <c r="B45" s="14"/>
      <c r="C45" s="14"/>
      <c r="D45" s="15" t="s">
        <v>228</v>
      </c>
      <c r="E45" s="15" t="s">
        <v>151</v>
      </c>
      <c r="F45" s="78">
        <v>119.18</v>
      </c>
      <c r="G45" s="78">
        <v>0</v>
      </c>
      <c r="H45" s="78"/>
      <c r="I45" s="78">
        <f t="shared" si="8"/>
        <v>0</v>
      </c>
      <c r="J45" s="481"/>
      <c r="O45" s="316"/>
    </row>
    <row r="46" spans="1:15" x14ac:dyDescent="0.25">
      <c r="B46" s="14"/>
      <c r="C46" s="14"/>
      <c r="D46" s="15" t="s">
        <v>229</v>
      </c>
      <c r="E46" s="15" t="s">
        <v>63</v>
      </c>
      <c r="F46" s="78">
        <v>523.46</v>
      </c>
      <c r="G46" s="78">
        <f>'POSEBNI DIO'!F375</f>
        <v>1606</v>
      </c>
      <c r="H46" s="78">
        <f>'POSEBNI DIO'!G375</f>
        <v>1881.31</v>
      </c>
      <c r="I46" s="78">
        <f t="shared" si="8"/>
        <v>359.39899896840251</v>
      </c>
      <c r="J46" s="481">
        <f t="shared" si="7"/>
        <v>117.1425902864259</v>
      </c>
      <c r="O46" s="316"/>
    </row>
    <row r="47" spans="1:15" x14ac:dyDescent="0.25">
      <c r="B47" s="127"/>
      <c r="C47" s="127">
        <v>32</v>
      </c>
      <c r="D47" s="128"/>
      <c r="E47" s="127" t="s">
        <v>31</v>
      </c>
      <c r="F47" s="129">
        <v>360289.72</v>
      </c>
      <c r="G47" s="129">
        <f>G48+G49+G50+G52+G53+G54+G55+G51</f>
        <v>370744.02</v>
      </c>
      <c r="H47" s="129">
        <f>H48+H49+H50+H52+H53+H54+H55+H51</f>
        <v>435922.82999999996</v>
      </c>
      <c r="I47" s="81">
        <f t="shared" si="8"/>
        <v>120.99230308319649</v>
      </c>
      <c r="J47" s="129">
        <f>H47/G47*100</f>
        <v>117.5805424993773</v>
      </c>
      <c r="O47" s="339"/>
    </row>
    <row r="48" spans="1:15" x14ac:dyDescent="0.25">
      <c r="B48" s="14"/>
      <c r="C48" s="14"/>
      <c r="D48" s="15">
        <v>11</v>
      </c>
      <c r="E48" s="15" t="s">
        <v>18</v>
      </c>
      <c r="F48" s="294">
        <v>7252.37</v>
      </c>
      <c r="G48" s="78">
        <v>2027</v>
      </c>
      <c r="H48" s="78">
        <f>'POSEBNI DIO'!G163+'POSEBNI DIO'!G131+'POSEBNI DIO'!G67+'POSEBNI DIO'!G13+'POSEBNI DIO'!G112+'POSEBNI DIO'!G80+'POSEBNI DIO'!G83+'POSEBNI DIO'!G181</f>
        <v>28827.53</v>
      </c>
      <c r="I48" s="78">
        <f t="shared" si="8"/>
        <v>397.49116495711053</v>
      </c>
      <c r="J48" s="78">
        <f>H48/G48*100</f>
        <v>1422.1771090281204</v>
      </c>
      <c r="O48" s="316" t="e">
        <f>'POSEBNI DIO'!F13+'POSEBNI DIO'!F67+'POSEBNI DIO'!F69+'POSEBNI DIO'!F73+'POSEBNI DIO'!#REF!+'POSEBNI DIO'!#REF!+'POSEBNI DIO'!F95+'POSEBNI DIO'!F163+'POSEBNI DIO'!F177</f>
        <v>#REF!</v>
      </c>
    </row>
    <row r="49" spans="2:15" x14ac:dyDescent="0.25">
      <c r="B49" s="14"/>
      <c r="C49" s="14"/>
      <c r="D49" s="15">
        <v>41</v>
      </c>
      <c r="E49" s="15" t="s">
        <v>139</v>
      </c>
      <c r="F49" s="294">
        <v>81444</v>
      </c>
      <c r="G49" s="78">
        <f>'POSEBNI DIO'!F27+'POSEBNI DIO'!F58</f>
        <v>120672</v>
      </c>
      <c r="H49" s="78">
        <f>'POSEBNI DIO'!G27+'POSEBNI DIO'!G58</f>
        <v>120672</v>
      </c>
      <c r="I49" s="78">
        <f t="shared" si="8"/>
        <v>148.16561072638868</v>
      </c>
      <c r="J49" s="78">
        <f t="shared" ref="J49:J56" si="9">H49/G49*100</f>
        <v>100</v>
      </c>
      <c r="O49" s="316">
        <f>'POSEBNI DIO'!F27+'POSEBNI DIO'!F59+'POSEBNI DIO'!F61</f>
        <v>106640</v>
      </c>
    </row>
    <row r="50" spans="2:15" x14ac:dyDescent="0.25">
      <c r="B50" s="14"/>
      <c r="C50" s="14"/>
      <c r="D50" s="15">
        <v>33</v>
      </c>
      <c r="E50" s="15" t="s">
        <v>32</v>
      </c>
      <c r="F50" s="294">
        <v>9286.09</v>
      </c>
      <c r="G50" s="78">
        <f>'POSEBNI DIO'!F187+'POSEBNI DIO'!F324</f>
        <v>9300</v>
      </c>
      <c r="H50" s="78">
        <f>'POSEBNI DIO'!G187+'POSEBNI DIO'!G324</f>
        <v>11347.58</v>
      </c>
      <c r="I50" s="78">
        <f t="shared" si="8"/>
        <v>122.19976330188487</v>
      </c>
      <c r="J50" s="78">
        <f t="shared" si="9"/>
        <v>122.01698924731184</v>
      </c>
      <c r="O50" s="316">
        <f>'POSEBNI DIO'!F188+'POSEBNI DIO'!F192+'POSEBNI DIO'!F199+'POSEBNI DIO'!F207</f>
        <v>9300</v>
      </c>
    </row>
    <row r="51" spans="2:15" x14ac:dyDescent="0.25">
      <c r="B51" s="14"/>
      <c r="C51" s="14"/>
      <c r="D51" s="15" t="s">
        <v>146</v>
      </c>
      <c r="E51" s="15" t="s">
        <v>127</v>
      </c>
      <c r="F51" s="294">
        <v>201581.57</v>
      </c>
      <c r="G51" s="78">
        <f>'POSEBNI DIO'!F251+'POSEBNI DIO'!F290+'POSEBNI DIO'!F308+'POSEBNI DIO'!F315+'POSEBNI DIO'!F330+'POSEBNI DIO'!F358+'POSEBNI DIO'!F370+'POSEBNI DIO'!F398</f>
        <v>175205.02</v>
      </c>
      <c r="H51" s="78">
        <f>'POSEBNI DIO'!G251+'POSEBNI DIO'!G290+'POSEBNI DIO'!G308+'POSEBNI DIO'!G315+'POSEBNI DIO'!G330+'POSEBNI DIO'!G358+'POSEBNI DIO'!G370+'POSEBNI DIO'!G398</f>
        <v>200103.86</v>
      </c>
      <c r="I51" s="78">
        <f t="shared" si="8"/>
        <v>99.266941913390184</v>
      </c>
      <c r="J51" s="78">
        <f t="shared" si="9"/>
        <v>114.21125947190325</v>
      </c>
      <c r="O51" s="316">
        <f>'POSEBNI DIO'!F251+'POSEBNI DIO'!F296+'POSEBNI DIO'!F291+'POSEBNI DIO'!F298+'POSEBNI DIO'!F308+'POSEBNI DIO'!F317+'POSEBNI DIO'!F319+'POSEBNI DIO'!F358+'POSEBNI DIO'!F371</f>
        <v>118305.02</v>
      </c>
    </row>
    <row r="52" spans="2:15" x14ac:dyDescent="0.25">
      <c r="B52" s="14"/>
      <c r="C52" s="14"/>
      <c r="D52" s="15" t="s">
        <v>150</v>
      </c>
      <c r="E52" s="15" t="s">
        <v>63</v>
      </c>
      <c r="F52" s="294">
        <v>50028.07</v>
      </c>
      <c r="G52" s="78">
        <f>'POSEBNI DIO'!F221+'POSEBNI DIO'!F380+'POSEBNI DIO'!F441+'POSEBNI DIO'!F439</f>
        <v>58885</v>
      </c>
      <c r="H52" s="78">
        <f>'POSEBNI DIO'!G221+'POSEBNI DIO'!G340+'POSEBNI DIO'!G380+'POSEBNI DIO'!G441</f>
        <v>64548.62999999999</v>
      </c>
      <c r="I52" s="78">
        <f t="shared" si="8"/>
        <v>129.02482546298506</v>
      </c>
      <c r="J52" s="78">
        <f t="shared" si="9"/>
        <v>109.61812006453255</v>
      </c>
      <c r="O52" s="316" t="e">
        <f>'POSEBNI DIO'!F221+'POSEBNI DIO'!#REF!+'POSEBNI DIO'!#REF!+'POSEBNI DIO'!#REF!+'POSEBNI DIO'!F341+'POSEBNI DIO'!F343+'POSEBNI DIO'!F349+'POSEBNI DIO'!F441</f>
        <v>#REF!</v>
      </c>
    </row>
    <row r="53" spans="2:15" x14ac:dyDescent="0.25">
      <c r="B53" s="14"/>
      <c r="C53" s="14"/>
      <c r="D53" s="15">
        <v>37</v>
      </c>
      <c r="E53" s="15" t="s">
        <v>151</v>
      </c>
      <c r="F53" s="294">
        <v>2737.79</v>
      </c>
      <c r="G53" s="78">
        <f>'POSEBNI DIO'!F263</f>
        <v>0</v>
      </c>
      <c r="H53" s="78">
        <f>'POSEBNI DIO'!G263</f>
        <v>8692.9599999999991</v>
      </c>
      <c r="I53" s="78">
        <f t="shared" si="8"/>
        <v>317.51741368037722</v>
      </c>
      <c r="J53" s="78"/>
      <c r="O53" s="316">
        <f>'POSEBNI DIO'!F413+'POSEBNI DIO'!F415+'POSEBNI DIO'!F417</f>
        <v>0</v>
      </c>
    </row>
    <row r="54" spans="2:15" x14ac:dyDescent="0.25">
      <c r="B54" s="14"/>
      <c r="C54" s="14"/>
      <c r="D54" s="15" t="s">
        <v>153</v>
      </c>
      <c r="E54" s="15" t="s">
        <v>154</v>
      </c>
      <c r="F54" s="294">
        <v>5966.11</v>
      </c>
      <c r="G54" s="294">
        <f>'POSEBNI DIO'!F392+'POSEBNI DIO'!F238</f>
        <v>2130</v>
      </c>
      <c r="H54" s="78"/>
      <c r="I54" s="78">
        <f t="shared" si="8"/>
        <v>0</v>
      </c>
      <c r="J54" s="78">
        <f t="shared" si="9"/>
        <v>0</v>
      </c>
      <c r="O54" s="316">
        <f>'POSEBNI DIO'!F334</f>
        <v>0</v>
      </c>
    </row>
    <row r="55" spans="2:15" x14ac:dyDescent="0.25">
      <c r="B55" s="14"/>
      <c r="C55" s="14"/>
      <c r="D55" s="15" t="s">
        <v>147</v>
      </c>
      <c r="E55" s="15" t="s">
        <v>148</v>
      </c>
      <c r="F55" s="294">
        <v>1993.72</v>
      </c>
      <c r="G55" s="78">
        <f>'POSEBNI DIO'!F140+'POSEBNI DIO'!F121</f>
        <v>2525</v>
      </c>
      <c r="H55" s="78">
        <f>'POSEBNI DIO'!G140+'POSEBNI DIO'!G121</f>
        <v>1730.27</v>
      </c>
      <c r="I55" s="78">
        <f t="shared" si="8"/>
        <v>86.78600806532512</v>
      </c>
      <c r="J55" s="78">
        <f t="shared" si="9"/>
        <v>68.525544554455436</v>
      </c>
      <c r="O55" s="316" t="e">
        <f>'POSEBNI DIO'!#REF!+'POSEBNI DIO'!F121</f>
        <v>#REF!</v>
      </c>
    </row>
    <row r="56" spans="2:15" x14ac:dyDescent="0.25">
      <c r="B56" s="14"/>
      <c r="C56" s="14"/>
      <c r="D56" s="15">
        <v>40</v>
      </c>
      <c r="E56" s="15" t="s">
        <v>280</v>
      </c>
      <c r="F56" s="365"/>
      <c r="G56" s="78">
        <v>110000</v>
      </c>
      <c r="H56" s="78"/>
      <c r="I56" s="78"/>
      <c r="J56" s="78">
        <f t="shared" si="9"/>
        <v>0</v>
      </c>
      <c r="O56" s="316"/>
    </row>
    <row r="57" spans="2:15" x14ac:dyDescent="0.25">
      <c r="B57" s="127"/>
      <c r="C57" s="127">
        <v>34</v>
      </c>
      <c r="D57" s="128"/>
      <c r="E57" s="127" t="s">
        <v>45</v>
      </c>
      <c r="F57" s="81">
        <v>10360.23</v>
      </c>
      <c r="G57" s="81">
        <f>G58+G59+G60+G61</f>
        <v>1670</v>
      </c>
      <c r="H57" s="81">
        <f>H58+H59+H60+H61</f>
        <v>1590.6799999999998</v>
      </c>
      <c r="I57" s="81">
        <f t="shared" si="8"/>
        <v>15.353713189765092</v>
      </c>
      <c r="J57" s="81">
        <f>H57/G57*100</f>
        <v>95.250299401197594</v>
      </c>
      <c r="O57" s="339"/>
    </row>
    <row r="58" spans="2:15" x14ac:dyDescent="0.25">
      <c r="B58" s="14"/>
      <c r="C58" s="28"/>
      <c r="D58" s="15">
        <v>41</v>
      </c>
      <c r="E58" s="15" t="s">
        <v>139</v>
      </c>
      <c r="F58" s="78">
        <v>1000</v>
      </c>
      <c r="G58" s="78">
        <f>'POSEBNI DIO'!F50</f>
        <v>1300</v>
      </c>
      <c r="H58" s="78">
        <f>'POSEBNI DIO'!G50</f>
        <v>1300</v>
      </c>
      <c r="I58" s="78">
        <f t="shared" si="8"/>
        <v>130</v>
      </c>
      <c r="J58" s="78">
        <f>H58/G58*100</f>
        <v>100</v>
      </c>
      <c r="O58" s="316">
        <f>'POSEBNI DIO'!F51</f>
        <v>0</v>
      </c>
    </row>
    <row r="59" spans="2:15" x14ac:dyDescent="0.25">
      <c r="B59" s="14"/>
      <c r="C59" s="28"/>
      <c r="D59" s="15">
        <v>33</v>
      </c>
      <c r="E59" s="15" t="s">
        <v>32</v>
      </c>
      <c r="F59" s="78">
        <v>0.75</v>
      </c>
      <c r="G59" s="78">
        <f>'POSEBNI DIO'!F213</f>
        <v>200</v>
      </c>
      <c r="H59" s="78">
        <f>'POSEBNI DIO'!G213</f>
        <v>123.10999999999999</v>
      </c>
      <c r="I59" s="78">
        <f t="shared" si="8"/>
        <v>16414.666666666664</v>
      </c>
      <c r="J59" s="78">
        <f t="shared" ref="J59:J61" si="10">H59/G59*100</f>
        <v>61.554999999999993</v>
      </c>
      <c r="O59" s="316">
        <f>'POSEBNI DIO'!F213</f>
        <v>200</v>
      </c>
    </row>
    <row r="60" spans="2:15" x14ac:dyDescent="0.25">
      <c r="B60" s="14"/>
      <c r="C60" s="28"/>
      <c r="D60" s="15">
        <v>37</v>
      </c>
      <c r="E60" s="15" t="s">
        <v>151</v>
      </c>
      <c r="F60" s="294">
        <v>411.64</v>
      </c>
      <c r="G60" s="294"/>
      <c r="H60" s="78">
        <f>'POSEBNI DIO'!G272</f>
        <v>0.11</v>
      </c>
      <c r="I60" s="78">
        <f t="shared" si="8"/>
        <v>2.6722378777572636E-2</v>
      </c>
      <c r="J60" s="78"/>
      <c r="O60" s="316"/>
    </row>
    <row r="61" spans="2:15" x14ac:dyDescent="0.25">
      <c r="B61" s="14"/>
      <c r="C61" s="28"/>
      <c r="D61" s="15" t="s">
        <v>146</v>
      </c>
      <c r="E61" s="15" t="s">
        <v>127</v>
      </c>
      <c r="F61" s="78">
        <v>8947.84</v>
      </c>
      <c r="G61" s="294">
        <v>170</v>
      </c>
      <c r="H61" s="78">
        <f>'POSEBNI DIO'!G302</f>
        <v>167.46</v>
      </c>
      <c r="I61" s="78">
        <f t="shared" si="8"/>
        <v>1.8715131249552965</v>
      </c>
      <c r="J61" s="78">
        <f t="shared" si="10"/>
        <v>98.505882352941171</v>
      </c>
      <c r="O61" s="316">
        <f>'POSEBNI DIO'!F302</f>
        <v>170</v>
      </c>
    </row>
    <row r="62" spans="2:15" x14ac:dyDescent="0.25">
      <c r="B62" s="127"/>
      <c r="C62" s="132">
        <v>36</v>
      </c>
      <c r="D62" s="128"/>
      <c r="E62" s="454" t="s">
        <v>304</v>
      </c>
      <c r="F62" s="81"/>
      <c r="G62" s="366"/>
      <c r="H62" s="81">
        <f>H63</f>
        <v>56.57</v>
      </c>
      <c r="I62" s="81"/>
      <c r="J62" s="81"/>
      <c r="O62" s="316"/>
    </row>
    <row r="63" spans="2:15" x14ac:dyDescent="0.25">
      <c r="B63" s="14"/>
      <c r="C63" s="28"/>
      <c r="D63" s="15">
        <v>33</v>
      </c>
      <c r="E63" s="15" t="s">
        <v>32</v>
      </c>
      <c r="F63" s="78"/>
      <c r="G63" s="365"/>
      <c r="H63" s="78">
        <f>'POSEBNI DIO'!G216</f>
        <v>56.57</v>
      </c>
      <c r="I63" s="78"/>
      <c r="J63" s="78"/>
      <c r="O63" s="316"/>
    </row>
    <row r="64" spans="2:15" ht="34.5" customHeight="1" x14ac:dyDescent="0.25">
      <c r="B64" s="127"/>
      <c r="C64" s="132">
        <v>37</v>
      </c>
      <c r="D64" s="128"/>
      <c r="E64" s="126" t="s">
        <v>144</v>
      </c>
      <c r="F64" s="81">
        <v>42366.96</v>
      </c>
      <c r="G64" s="81">
        <f>G65+G66+G67+G68+G69</f>
        <v>37365</v>
      </c>
      <c r="H64" s="81">
        <f>H65+H66+H67+H68+H69</f>
        <v>46340.020000000004</v>
      </c>
      <c r="I64" s="81">
        <f t="shared" si="8"/>
        <v>109.37773208179205</v>
      </c>
      <c r="J64" s="81">
        <f>H64/G64*100</f>
        <v>124.01985815602839</v>
      </c>
      <c r="O64" s="339"/>
    </row>
    <row r="65" spans="2:15" x14ac:dyDescent="0.25">
      <c r="B65" s="14"/>
      <c r="C65" s="28"/>
      <c r="D65" s="15">
        <v>11</v>
      </c>
      <c r="E65" s="15" t="s">
        <v>18</v>
      </c>
      <c r="F65" s="303">
        <v>5302.67</v>
      </c>
      <c r="G65" s="115">
        <v>0</v>
      </c>
      <c r="H65" s="78">
        <f>'POSEBNI DIO'!G11</f>
        <v>2863.55</v>
      </c>
      <c r="I65" s="78">
        <f t="shared" si="8"/>
        <v>54.002040481493282</v>
      </c>
      <c r="J65" s="78"/>
      <c r="O65" s="316">
        <f>'POSEBNI DIO'!F10</f>
        <v>0</v>
      </c>
    </row>
    <row r="66" spans="2:15" x14ac:dyDescent="0.25">
      <c r="B66" s="14"/>
      <c r="C66" s="28"/>
      <c r="D66" s="15" t="s">
        <v>146</v>
      </c>
      <c r="E66" s="15" t="s">
        <v>127</v>
      </c>
      <c r="F66" s="294">
        <v>34378.29</v>
      </c>
      <c r="G66" s="294">
        <v>35215</v>
      </c>
      <c r="H66" s="78">
        <f>'POSEBNI DIO'!G304+'POSEBNI DIO'!G430</f>
        <v>41102.97</v>
      </c>
      <c r="I66" s="78">
        <f t="shared" si="8"/>
        <v>119.56083330497241</v>
      </c>
      <c r="J66" s="78">
        <f>H66/G66*100</f>
        <v>116.72006247337782</v>
      </c>
      <c r="O66" s="316">
        <f>'POSEBNI DIO'!F304+'POSEBNI DIO'!F430</f>
        <v>35215</v>
      </c>
    </row>
    <row r="67" spans="2:15" x14ac:dyDescent="0.25">
      <c r="B67" s="14"/>
      <c r="C67" s="28"/>
      <c r="D67" s="15">
        <v>41</v>
      </c>
      <c r="E67" s="15" t="s">
        <v>139</v>
      </c>
      <c r="F67" s="294">
        <v>2390</v>
      </c>
      <c r="G67" s="78">
        <f>'POSEBNI DIO'!F53</f>
        <v>2150</v>
      </c>
      <c r="H67" s="78">
        <f>'POSEBNI DIO'!G53</f>
        <v>2150</v>
      </c>
      <c r="I67" s="78">
        <f t="shared" si="8"/>
        <v>89.958158995815893</v>
      </c>
      <c r="J67" s="78">
        <f>H67/G67*100</f>
        <v>100</v>
      </c>
      <c r="O67" s="316">
        <f>'POSEBNI DIO'!F54</f>
        <v>0</v>
      </c>
    </row>
    <row r="68" spans="2:15" ht="14.25" customHeight="1" x14ac:dyDescent="0.25">
      <c r="B68" s="14"/>
      <c r="C68" s="28"/>
      <c r="D68" s="15">
        <v>37</v>
      </c>
      <c r="E68" s="15" t="s">
        <v>151</v>
      </c>
      <c r="F68" s="115">
        <v>296</v>
      </c>
      <c r="G68" s="115"/>
      <c r="H68" s="78"/>
      <c r="I68" s="78">
        <f t="shared" si="8"/>
        <v>0</v>
      </c>
      <c r="J68" s="78"/>
      <c r="O68" s="316" t="e">
        <f>'POSEBNI DIO'!#REF!</f>
        <v>#REF!</v>
      </c>
    </row>
    <row r="69" spans="2:15" ht="14.25" customHeight="1" x14ac:dyDescent="0.25">
      <c r="B69" s="14"/>
      <c r="C69" s="28"/>
      <c r="D69" s="15">
        <v>33</v>
      </c>
      <c r="E69" s="15" t="s">
        <v>32</v>
      </c>
      <c r="F69" s="74"/>
      <c r="G69" s="74"/>
      <c r="H69" s="78">
        <f>'POSEBNI DIO'!G218</f>
        <v>223.5</v>
      </c>
      <c r="I69" s="78"/>
      <c r="J69" s="78"/>
      <c r="O69" s="316"/>
    </row>
    <row r="70" spans="2:15" x14ac:dyDescent="0.25">
      <c r="B70" s="127"/>
      <c r="C70" s="132">
        <v>38</v>
      </c>
      <c r="D70" s="128"/>
      <c r="E70" s="128"/>
      <c r="F70" s="81">
        <v>1218.01</v>
      </c>
      <c r="G70" s="366">
        <f>G72+G71</f>
        <v>1318.35</v>
      </c>
      <c r="H70" s="81">
        <f>H72+H71</f>
        <v>1318.35</v>
      </c>
      <c r="I70" s="81">
        <f t="shared" si="8"/>
        <v>108.23802760240062</v>
      </c>
      <c r="J70" s="81">
        <f t="shared" ref="J70" si="11">J72</f>
        <v>100</v>
      </c>
      <c r="O70" s="316"/>
    </row>
    <row r="71" spans="2:15" x14ac:dyDescent="0.25">
      <c r="B71" s="14"/>
      <c r="C71" s="28"/>
      <c r="D71" s="15" t="s">
        <v>278</v>
      </c>
      <c r="E71" s="15" t="s">
        <v>279</v>
      </c>
      <c r="F71" s="78"/>
      <c r="G71" s="384">
        <v>1230.3499999999999</v>
      </c>
      <c r="H71" s="78">
        <f>'POSEBNI DIO'!G438</f>
        <v>1230.3499999999999</v>
      </c>
      <c r="I71" s="78"/>
      <c r="J71" s="78">
        <f>H71/G71*100</f>
        <v>100</v>
      </c>
      <c r="O71" s="316"/>
    </row>
    <row r="72" spans="2:15" ht="14.25" customHeight="1" x14ac:dyDescent="0.25">
      <c r="B72" s="14"/>
      <c r="C72" s="28"/>
      <c r="D72" s="15" t="s">
        <v>146</v>
      </c>
      <c r="E72" s="15" t="s">
        <v>127</v>
      </c>
      <c r="F72" s="78">
        <v>1218.01</v>
      </c>
      <c r="G72" s="365">
        <f>'POSEBNI DIO'!F258</f>
        <v>88</v>
      </c>
      <c r="H72" s="78">
        <f>'POSEBNI DIO'!G257</f>
        <v>88</v>
      </c>
      <c r="I72" s="78">
        <f t="shared" si="8"/>
        <v>7.2248996313659166</v>
      </c>
      <c r="J72" s="78">
        <f>H72/G72*100</f>
        <v>100</v>
      </c>
      <c r="O72" s="316"/>
    </row>
    <row r="73" spans="2:15" ht="25.5" x14ac:dyDescent="0.25">
      <c r="B73" s="143">
        <v>4</v>
      </c>
      <c r="C73" s="144"/>
      <c r="D73" s="144"/>
      <c r="E73" s="145" t="s">
        <v>23</v>
      </c>
      <c r="F73" s="90">
        <v>51655.92</v>
      </c>
      <c r="G73" s="90">
        <f>G74+G81</f>
        <v>36530</v>
      </c>
      <c r="H73" s="90">
        <f>H74+H81</f>
        <v>72596.78</v>
      </c>
      <c r="I73" s="149">
        <f t="shared" si="8"/>
        <v>140.53912891300746</v>
      </c>
      <c r="J73" s="90">
        <f>H73/G73*100</f>
        <v>198.73194634546948</v>
      </c>
      <c r="O73" s="311"/>
    </row>
    <row r="74" spans="2:15" ht="25.5" customHeight="1" x14ac:dyDescent="0.25">
      <c r="B74" s="141"/>
      <c r="C74" s="141">
        <v>42</v>
      </c>
      <c r="D74" s="141"/>
      <c r="E74" s="142" t="s">
        <v>38</v>
      </c>
      <c r="F74" s="81">
        <v>51655.92</v>
      </c>
      <c r="G74" s="81">
        <f>G75+G76+G77+G78+G79+G80</f>
        <v>31905</v>
      </c>
      <c r="H74" s="81">
        <f>H75+H76+H77+H78+H79+H80</f>
        <v>67971.78</v>
      </c>
      <c r="I74" s="81">
        <f t="shared" si="8"/>
        <v>131.58565368693462</v>
      </c>
      <c r="J74" s="81">
        <f>H74/G74*100</f>
        <v>213.04428772919604</v>
      </c>
      <c r="O74" s="311"/>
    </row>
    <row r="75" spans="2:15" x14ac:dyDescent="0.25">
      <c r="B75" s="16"/>
      <c r="C75" s="16"/>
      <c r="D75" s="16">
        <v>33</v>
      </c>
      <c r="E75" s="15" t="s">
        <v>32</v>
      </c>
      <c r="F75" s="78">
        <v>409.38</v>
      </c>
      <c r="G75" s="78">
        <f>'POSEBNI DIO'!F402</f>
        <v>400</v>
      </c>
      <c r="H75" s="78">
        <f>'POSEBNI DIO'!G402</f>
        <v>339.82</v>
      </c>
      <c r="I75" s="78">
        <f t="shared" si="8"/>
        <v>83.008451805168789</v>
      </c>
      <c r="J75" s="78">
        <f>H75/G75*100</f>
        <v>84.954999999999998</v>
      </c>
      <c r="O75" s="315">
        <f>'POSEBNI DIO'!F403+'POSEBNI DIO'!F405</f>
        <v>0</v>
      </c>
    </row>
    <row r="76" spans="2:15" x14ac:dyDescent="0.25">
      <c r="B76" s="16"/>
      <c r="C76" s="16"/>
      <c r="D76" s="15">
        <v>37</v>
      </c>
      <c r="E76" s="15" t="s">
        <v>151</v>
      </c>
      <c r="F76" s="294">
        <v>848.44</v>
      </c>
      <c r="G76" s="78">
        <f>'POSEBNI DIO'!F426</f>
        <v>605</v>
      </c>
      <c r="H76" s="78">
        <f>'POSEBNI DIO'!G278</f>
        <v>3364.63</v>
      </c>
      <c r="I76" s="78">
        <f t="shared" si="8"/>
        <v>396.56663995096881</v>
      </c>
      <c r="J76" s="78">
        <f t="shared" ref="J76:J80" si="12">H76/G76*100</f>
        <v>556.13719008264468</v>
      </c>
      <c r="O76" s="315">
        <f>'POSEBNI DIO'!F420</f>
        <v>0</v>
      </c>
    </row>
    <row r="77" spans="2:15" x14ac:dyDescent="0.25">
      <c r="B77" s="16"/>
      <c r="C77" s="16"/>
      <c r="D77" s="15" t="s">
        <v>146</v>
      </c>
      <c r="E77" s="15" t="s">
        <v>127</v>
      </c>
      <c r="F77" s="294">
        <v>43211.42</v>
      </c>
      <c r="G77" s="78">
        <f>'POSEBNI DIO'!F432</f>
        <v>30000</v>
      </c>
      <c r="H77" s="78">
        <f>'POSEBNI DIO'!G433+'POSEBNI DIO'!G409</f>
        <v>35617.33</v>
      </c>
      <c r="I77" s="78">
        <f t="shared" si="8"/>
        <v>82.42573375279035</v>
      </c>
      <c r="J77" s="78">
        <f t="shared" si="12"/>
        <v>118.72443333333334</v>
      </c>
      <c r="O77" s="315">
        <f>'POSEBNI DIO'!F433+'POSEBNI DIO'!F408</f>
        <v>0</v>
      </c>
    </row>
    <row r="78" spans="2:15" x14ac:dyDescent="0.25">
      <c r="B78" s="16"/>
      <c r="C78" s="16"/>
      <c r="D78" s="15" t="s">
        <v>153</v>
      </c>
      <c r="E78" s="15" t="s">
        <v>63</v>
      </c>
      <c r="F78" s="294">
        <v>1665.43</v>
      </c>
      <c r="G78" s="294"/>
      <c r="H78" s="78"/>
      <c r="I78" s="78">
        <f t="shared" si="8"/>
        <v>0</v>
      </c>
      <c r="J78" s="78"/>
      <c r="O78" s="315"/>
    </row>
    <row r="79" spans="2:15" x14ac:dyDescent="0.25">
      <c r="B79" s="16"/>
      <c r="C79" s="16"/>
      <c r="D79" s="15" t="s">
        <v>150</v>
      </c>
      <c r="E79" s="15" t="s">
        <v>63</v>
      </c>
      <c r="F79" s="294">
        <v>0</v>
      </c>
      <c r="G79" s="78">
        <f>'POSEBNI DIO'!F355</f>
        <v>0</v>
      </c>
      <c r="H79" s="78">
        <f>'POSEBNI DIO'!G355</f>
        <v>0</v>
      </c>
      <c r="I79" s="78"/>
      <c r="J79" s="78"/>
      <c r="O79" s="315">
        <f>'POSEBNI DIO'!F355</f>
        <v>0</v>
      </c>
    </row>
    <row r="80" spans="2:15" x14ac:dyDescent="0.25">
      <c r="B80" s="16"/>
      <c r="C80" s="16"/>
      <c r="D80" s="15">
        <v>11</v>
      </c>
      <c r="E80" s="15" t="s">
        <v>18</v>
      </c>
      <c r="F80" s="294">
        <v>5521.25</v>
      </c>
      <c r="G80" s="78">
        <f>'POSEBNI DIO'!F177+'POSEBNI DIO'!F20+'POSEBNI DIO'!F16</f>
        <v>900</v>
      </c>
      <c r="H80" s="78">
        <f>'POSEBNI DIO'!G177+'POSEBNI DIO'!G20+'POSEBNI DIO'!G16</f>
        <v>28650</v>
      </c>
      <c r="I80" s="78">
        <f t="shared" si="8"/>
        <v>518.90423364274397</v>
      </c>
      <c r="J80" s="78">
        <f t="shared" si="12"/>
        <v>3183.333333333333</v>
      </c>
      <c r="O80" s="315">
        <f>'POSEBNI DIO'!F168</f>
        <v>0</v>
      </c>
    </row>
    <row r="81" spans="2:15" ht="25.5" x14ac:dyDescent="0.25">
      <c r="B81" s="141"/>
      <c r="C81" s="141">
        <v>45</v>
      </c>
      <c r="D81" s="141"/>
      <c r="E81" s="142" t="s">
        <v>281</v>
      </c>
      <c r="F81" s="81"/>
      <c r="G81" s="81">
        <f>G82</f>
        <v>4625</v>
      </c>
      <c r="H81" s="81">
        <f>H82</f>
        <v>4625</v>
      </c>
      <c r="I81" s="81"/>
      <c r="J81" s="81">
        <f>H81/G81*100</f>
        <v>100</v>
      </c>
      <c r="O81" s="316"/>
    </row>
    <row r="82" spans="2:15" x14ac:dyDescent="0.25">
      <c r="B82" s="16"/>
      <c r="C82" s="16"/>
      <c r="D82" s="15">
        <v>11</v>
      </c>
      <c r="E82" s="15" t="s">
        <v>282</v>
      </c>
      <c r="F82" s="294"/>
      <c r="G82" s="294">
        <v>4625</v>
      </c>
      <c r="H82" s="78">
        <f>'POSEBNI DIO'!G172</f>
        <v>4625</v>
      </c>
      <c r="I82" s="78"/>
      <c r="J82" s="78">
        <f>H82/G82*100</f>
        <v>100</v>
      </c>
      <c r="O82" s="316"/>
    </row>
    <row r="83" spans="2:15" x14ac:dyDescent="0.25">
      <c r="B83" s="147"/>
      <c r="C83" s="147"/>
      <c r="D83" s="147"/>
      <c r="E83" s="148" t="s">
        <v>152</v>
      </c>
      <c r="F83" s="152">
        <f>F73+F40</f>
        <v>2069764.96</v>
      </c>
      <c r="G83" s="152">
        <f>G73+G40</f>
        <v>2726670.37</v>
      </c>
      <c r="H83" s="152">
        <f>H73+H40</f>
        <v>2606877.9099999997</v>
      </c>
      <c r="I83" s="152">
        <f>H83/F83*100</f>
        <v>125.95043207224843</v>
      </c>
      <c r="J83" s="152">
        <f>H83/G83*100</f>
        <v>95.606639463353972</v>
      </c>
    </row>
  </sheetData>
  <mergeCells count="6">
    <mergeCell ref="A7:I7"/>
    <mergeCell ref="A37:I37"/>
    <mergeCell ref="A3:I3"/>
    <mergeCell ref="E6:M6"/>
    <mergeCell ref="A1:J1"/>
    <mergeCell ref="D4:F4"/>
  </mergeCells>
  <pageMargins left="0.25" right="0.25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485" t="s">
        <v>312</v>
      </c>
      <c r="B1" s="485"/>
      <c r="C1" s="485"/>
      <c r="D1" s="485"/>
      <c r="E1" s="485"/>
      <c r="F1" s="485"/>
      <c r="G1" s="485"/>
      <c r="H1" s="485"/>
      <c r="I1" s="485"/>
      <c r="J1" s="485"/>
      <c r="K1" s="175"/>
    </row>
    <row r="2" spans="1:11" ht="18" customHeight="1" x14ac:dyDescent="0.25">
      <c r="A2" s="5"/>
      <c r="B2" s="5"/>
      <c r="C2" s="5"/>
      <c r="D2" s="5"/>
      <c r="E2" s="5"/>
      <c r="F2" s="5"/>
    </row>
    <row r="3" spans="1:11" ht="15.75" x14ac:dyDescent="0.25">
      <c r="A3" s="485" t="s">
        <v>28</v>
      </c>
      <c r="B3" s="485"/>
      <c r="C3" s="485"/>
      <c r="D3" s="485"/>
      <c r="E3" s="509"/>
      <c r="F3" s="509"/>
    </row>
    <row r="4" spans="1:11" ht="18" x14ac:dyDescent="0.25">
      <c r="A4" s="482" t="s">
        <v>306</v>
      </c>
      <c r="B4" s="5"/>
      <c r="C4" s="5"/>
      <c r="D4" s="5"/>
      <c r="E4" s="6"/>
      <c r="F4" s="6"/>
    </row>
    <row r="5" spans="1:11" ht="18" customHeight="1" x14ac:dyDescent="0.25">
      <c r="A5" s="485" t="s">
        <v>13</v>
      </c>
      <c r="B5" s="486"/>
      <c r="C5" s="486"/>
      <c r="D5" s="486"/>
      <c r="E5" s="486"/>
      <c r="F5" s="486"/>
    </row>
    <row r="6" spans="1:11" ht="18" x14ac:dyDescent="0.25">
      <c r="A6" s="5"/>
      <c r="B6" s="5"/>
      <c r="C6" s="5"/>
      <c r="D6" s="5"/>
      <c r="E6" s="6"/>
      <c r="F6" s="6"/>
    </row>
    <row r="7" spans="1:11" ht="15.75" x14ac:dyDescent="0.25">
      <c r="A7" s="485" t="s">
        <v>24</v>
      </c>
      <c r="B7" s="508"/>
      <c r="C7" s="508"/>
      <c r="D7" s="508"/>
      <c r="E7" s="508"/>
      <c r="F7" s="508"/>
    </row>
    <row r="8" spans="1:11" ht="18" x14ac:dyDescent="0.25">
      <c r="A8" s="5"/>
      <c r="B8" s="5"/>
      <c r="C8" s="5"/>
      <c r="D8" s="5"/>
      <c r="E8" s="6"/>
      <c r="F8" s="6"/>
    </row>
    <row r="9" spans="1:11" ht="15.75" x14ac:dyDescent="0.25">
      <c r="A9" s="23" t="s">
        <v>25</v>
      </c>
      <c r="B9" s="23" t="s">
        <v>192</v>
      </c>
      <c r="C9" s="23" t="s">
        <v>236</v>
      </c>
      <c r="D9" s="416" t="s">
        <v>286</v>
      </c>
      <c r="E9" s="23" t="s">
        <v>285</v>
      </c>
      <c r="F9" s="23" t="s">
        <v>285</v>
      </c>
    </row>
    <row r="10" spans="1:11" ht="15.75" customHeight="1" x14ac:dyDescent="0.25">
      <c r="A10" s="13" t="s">
        <v>26</v>
      </c>
      <c r="B10" s="10"/>
      <c r="C10" s="11"/>
      <c r="D10" s="11"/>
      <c r="E10" s="11"/>
      <c r="F10" s="11"/>
    </row>
    <row r="11" spans="1:11" ht="15.75" customHeight="1" x14ac:dyDescent="0.25">
      <c r="A11" s="13" t="s">
        <v>155</v>
      </c>
      <c r="B11" s="155">
        <f>B12+B14</f>
        <v>2069764.96</v>
      </c>
      <c r="C11" s="155">
        <f t="shared" ref="C11" si="0">C12+C14</f>
        <v>2726670.37</v>
      </c>
      <c r="D11" s="155">
        <f>D13+D14</f>
        <v>2606877.9099999997</v>
      </c>
      <c r="E11" s="155">
        <f>D11/B11*100</f>
        <v>125.95043207224843</v>
      </c>
      <c r="F11" s="155">
        <f>D11/C11*100</f>
        <v>95.606639463353972</v>
      </c>
    </row>
    <row r="12" spans="1:11" x14ac:dyDescent="0.25">
      <c r="A12" s="154" t="s">
        <v>156</v>
      </c>
      <c r="B12" s="78">
        <f>B13</f>
        <v>2018109.04</v>
      </c>
      <c r="C12" s="78">
        <f>' Račun prihoda i rashoda'!G40</f>
        <v>2690140.37</v>
      </c>
      <c r="D12" s="78">
        <f>D13</f>
        <v>2534281.13</v>
      </c>
      <c r="E12" s="155">
        <f t="shared" ref="E12:E14" si="1">D12/B12*100</f>
        <v>125.57701688903786</v>
      </c>
      <c r="F12" s="155">
        <f t="shared" ref="F12:F14" si="2">D12/C12*100</f>
        <v>94.206278537056406</v>
      </c>
    </row>
    <row r="13" spans="1:11" x14ac:dyDescent="0.25">
      <c r="A13" s="153" t="s">
        <v>157</v>
      </c>
      <c r="B13" s="78">
        <v>2018109.04</v>
      </c>
      <c r="C13" s="78">
        <v>2627587</v>
      </c>
      <c r="D13" s="78">
        <f>' Račun prihoda i rashoda'!H40</f>
        <v>2534281.13</v>
      </c>
      <c r="E13" s="155">
        <f t="shared" si="1"/>
        <v>125.57701688903786</v>
      </c>
      <c r="F13" s="155">
        <f t="shared" si="2"/>
        <v>96.448990271302151</v>
      </c>
    </row>
    <row r="14" spans="1:11" x14ac:dyDescent="0.25">
      <c r="A14" s="16" t="s">
        <v>158</v>
      </c>
      <c r="B14" s="78">
        <f>' Račun prihoda i rashoda'!F73</f>
        <v>51655.92</v>
      </c>
      <c r="C14" s="78">
        <f>' Račun prihoda i rashoda'!G73</f>
        <v>36530</v>
      </c>
      <c r="D14" s="78">
        <f>' Račun prihoda i rashoda'!H73</f>
        <v>72596.78</v>
      </c>
      <c r="E14" s="155">
        <f t="shared" si="1"/>
        <v>140.53912891300746</v>
      </c>
      <c r="F14" s="155">
        <f t="shared" si="2"/>
        <v>198.73194634546948</v>
      </c>
    </row>
    <row r="15" spans="1:11" x14ac:dyDescent="0.25">
      <c r="A15" s="18"/>
      <c r="B15" s="10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49"/>
  <sheetViews>
    <sheetView zoomScale="115" zoomScaleNormal="115" workbookViewId="0">
      <selection activeCell="B1" sqref="B1:K1"/>
    </sheetView>
  </sheetViews>
  <sheetFormatPr defaultRowHeight="15" x14ac:dyDescent="0.25"/>
  <cols>
    <col min="1" max="1" width="16.28515625" customWidth="1"/>
    <col min="2" max="2" width="7.42578125" customWidth="1"/>
    <col min="3" max="3" width="8.28515625" customWidth="1"/>
    <col min="4" max="4" width="29.5703125" customWidth="1"/>
    <col min="5" max="5" width="14.28515625" customWidth="1"/>
    <col min="6" max="6" width="13.140625" customWidth="1"/>
    <col min="7" max="7" width="14.42578125" customWidth="1"/>
    <col min="8" max="8" width="14.5703125" customWidth="1"/>
    <col min="9" max="9" width="12.7109375" customWidth="1"/>
    <col min="10" max="10" width="11.5703125" bestFit="1" customWidth="1"/>
  </cols>
  <sheetData>
    <row r="1" spans="1:11" ht="42" customHeight="1" x14ac:dyDescent="0.25">
      <c r="A1" s="175"/>
      <c r="B1" s="485" t="s">
        <v>312</v>
      </c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8" x14ac:dyDescent="0.25">
      <c r="A2" s="485" t="s">
        <v>306</v>
      </c>
      <c r="B2" s="485"/>
      <c r="C2" s="485"/>
      <c r="D2" s="5"/>
      <c r="E2" s="5"/>
      <c r="F2" s="5"/>
      <c r="G2" s="5"/>
      <c r="H2" s="6"/>
      <c r="I2" s="6"/>
      <c r="J2" s="311"/>
    </row>
    <row r="3" spans="1:11" ht="18" customHeight="1" x14ac:dyDescent="0.25">
      <c r="A3" s="485" t="s">
        <v>27</v>
      </c>
      <c r="B3" s="486"/>
      <c r="C3" s="486"/>
      <c r="D3" s="486"/>
      <c r="E3" s="486"/>
      <c r="F3" s="486"/>
      <c r="G3" s="486"/>
      <c r="H3" s="486"/>
      <c r="I3" s="486"/>
      <c r="J3" s="311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311"/>
    </row>
    <row r="5" spans="1:11" ht="30" customHeight="1" x14ac:dyDescent="0.25">
      <c r="A5" s="547" t="s">
        <v>29</v>
      </c>
      <c r="B5" s="548"/>
      <c r="C5" s="549"/>
      <c r="D5" s="22" t="s">
        <v>30</v>
      </c>
      <c r="E5" s="23" t="s">
        <v>192</v>
      </c>
      <c r="F5" s="23" t="s">
        <v>236</v>
      </c>
      <c r="G5" s="416" t="s">
        <v>286</v>
      </c>
      <c r="H5" s="23" t="s">
        <v>285</v>
      </c>
      <c r="I5" s="23" t="s">
        <v>285</v>
      </c>
      <c r="J5" s="323"/>
    </row>
    <row r="6" spans="1:11" ht="25.5" x14ac:dyDescent="0.25">
      <c r="A6" s="550" t="s">
        <v>40</v>
      </c>
      <c r="B6" s="551"/>
      <c r="C6" s="552"/>
      <c r="D6" s="118" t="s">
        <v>140</v>
      </c>
      <c r="E6" s="118" t="s">
        <v>201</v>
      </c>
      <c r="F6" s="118" t="s">
        <v>202</v>
      </c>
      <c r="G6" s="118" t="s">
        <v>268</v>
      </c>
      <c r="H6" s="118" t="s">
        <v>269</v>
      </c>
      <c r="I6" s="118" t="s">
        <v>270</v>
      </c>
      <c r="J6" s="311"/>
    </row>
    <row r="7" spans="1:11" ht="38.25" x14ac:dyDescent="0.25">
      <c r="A7" s="503" t="s">
        <v>141</v>
      </c>
      <c r="B7" s="504"/>
      <c r="C7" s="505"/>
      <c r="D7" s="107" t="s">
        <v>142</v>
      </c>
      <c r="E7" s="109">
        <f>E9</f>
        <v>5302.67</v>
      </c>
      <c r="F7" s="125"/>
      <c r="G7" s="442">
        <f>G11</f>
        <v>2863.55</v>
      </c>
      <c r="H7" s="199"/>
      <c r="I7" s="199"/>
      <c r="J7" s="311"/>
    </row>
    <row r="8" spans="1:11" x14ac:dyDescent="0.25">
      <c r="A8" s="513" t="s">
        <v>55</v>
      </c>
      <c r="B8" s="514"/>
      <c r="C8" s="515"/>
      <c r="D8" s="108" t="s">
        <v>143</v>
      </c>
      <c r="E8" s="118"/>
      <c r="F8" s="118"/>
      <c r="G8" s="115"/>
      <c r="H8" s="118"/>
      <c r="I8" s="118"/>
      <c r="J8" s="311"/>
    </row>
    <row r="9" spans="1:11" ht="25.5" x14ac:dyDescent="0.25">
      <c r="A9" s="119">
        <v>37</v>
      </c>
      <c r="B9" s="120"/>
      <c r="C9" s="121"/>
      <c r="D9" s="126" t="s">
        <v>144</v>
      </c>
      <c r="E9" s="122">
        <f>E10</f>
        <v>5302.67</v>
      </c>
      <c r="F9" s="122"/>
      <c r="G9" s="321"/>
      <c r="H9" s="122"/>
      <c r="I9" s="122"/>
      <c r="J9" s="311"/>
    </row>
    <row r="10" spans="1:11" ht="25.5" x14ac:dyDescent="0.25">
      <c r="A10" s="119">
        <v>372</v>
      </c>
      <c r="B10" s="120"/>
      <c r="C10" s="121"/>
      <c r="D10" s="126" t="s">
        <v>144</v>
      </c>
      <c r="E10" s="122">
        <f>E11</f>
        <v>5302.67</v>
      </c>
      <c r="F10" s="171"/>
      <c r="G10" s="321"/>
      <c r="H10" s="122"/>
      <c r="I10" s="122"/>
      <c r="J10" s="311"/>
    </row>
    <row r="11" spans="1:11" ht="25.5" x14ac:dyDescent="0.25">
      <c r="A11" s="123">
        <v>3722</v>
      </c>
      <c r="B11" s="116"/>
      <c r="C11" s="117"/>
      <c r="D11" s="110" t="s">
        <v>111</v>
      </c>
      <c r="E11" s="124">
        <v>5302.67</v>
      </c>
      <c r="F11" s="174"/>
      <c r="G11" s="115">
        <v>2863.55</v>
      </c>
      <c r="H11" s="200">
        <f>G11/E11*100</f>
        <v>54.002040481493282</v>
      </c>
      <c r="I11" s="200"/>
      <c r="J11" s="311"/>
    </row>
    <row r="12" spans="1:11" ht="28.5" customHeight="1" x14ac:dyDescent="0.25">
      <c r="A12" s="503" t="s">
        <v>160</v>
      </c>
      <c r="B12" s="504"/>
      <c r="C12" s="505"/>
      <c r="D12" s="158" t="s">
        <v>161</v>
      </c>
      <c r="E12" s="257">
        <f>E13</f>
        <v>2496.75</v>
      </c>
      <c r="F12" s="125"/>
      <c r="G12" s="442">
        <f>G13</f>
        <v>24114</v>
      </c>
      <c r="H12" s="456">
        <f t="shared" ref="H12:H68" si="0">G12/E12*100</f>
        <v>965.8155602282967</v>
      </c>
      <c r="I12" s="172"/>
      <c r="J12" s="311"/>
    </row>
    <row r="13" spans="1:11" x14ac:dyDescent="0.25">
      <c r="A13" s="173">
        <v>32</v>
      </c>
      <c r="B13" s="120"/>
      <c r="C13" s="121"/>
      <c r="D13" s="160" t="s">
        <v>162</v>
      </c>
      <c r="E13" s="126">
        <f>E14</f>
        <v>2496.75</v>
      </c>
      <c r="F13" s="171"/>
      <c r="G13" s="321">
        <f>G14</f>
        <v>24114</v>
      </c>
      <c r="H13" s="457">
        <f t="shared" si="0"/>
        <v>965.8155602282967</v>
      </c>
      <c r="I13" s="126"/>
      <c r="J13" s="311"/>
    </row>
    <row r="14" spans="1:11" x14ac:dyDescent="0.25">
      <c r="A14" s="123">
        <v>3223</v>
      </c>
      <c r="B14" s="116"/>
      <c r="C14" s="117"/>
      <c r="D14" s="159" t="s">
        <v>97</v>
      </c>
      <c r="E14" s="124">
        <v>2496.75</v>
      </c>
      <c r="F14" s="174"/>
      <c r="G14" s="393">
        <v>24114</v>
      </c>
      <c r="H14" s="200">
        <f t="shared" si="0"/>
        <v>965.8155602282967</v>
      </c>
      <c r="I14" s="124"/>
      <c r="J14" s="312">
        <v>4282</v>
      </c>
    </row>
    <row r="15" spans="1:11" ht="31.5" customHeight="1" x14ac:dyDescent="0.25">
      <c r="A15" s="427" t="s">
        <v>40</v>
      </c>
      <c r="B15" s="445"/>
      <c r="C15" s="445"/>
      <c r="D15" s="522" t="s">
        <v>297</v>
      </c>
      <c r="E15" s="523"/>
      <c r="F15" s="443"/>
      <c r="G15" s="444"/>
      <c r="H15" s="456"/>
      <c r="I15" s="172"/>
      <c r="J15" s="312"/>
    </row>
    <row r="16" spans="1:11" ht="25.5" customHeight="1" x14ac:dyDescent="0.25">
      <c r="A16" s="524" t="s">
        <v>298</v>
      </c>
      <c r="B16" s="525"/>
      <c r="C16" s="526"/>
      <c r="D16" s="426" t="s">
        <v>299</v>
      </c>
      <c r="E16" s="172"/>
      <c r="F16" s="443"/>
      <c r="G16" s="442">
        <f>G18</f>
        <v>6250</v>
      </c>
      <c r="H16" s="456"/>
      <c r="I16" s="172"/>
      <c r="J16" s="312"/>
    </row>
    <row r="17" spans="1:10" x14ac:dyDescent="0.25">
      <c r="A17" s="513" t="s">
        <v>55</v>
      </c>
      <c r="B17" s="514"/>
      <c r="C17" s="515"/>
      <c r="D17" s="430" t="s">
        <v>143</v>
      </c>
      <c r="E17" s="429"/>
      <c r="F17" s="174"/>
      <c r="G17" s="393"/>
      <c r="H17" s="200"/>
      <c r="I17" s="429"/>
      <c r="J17" s="312"/>
    </row>
    <row r="18" spans="1:10" x14ac:dyDescent="0.25">
      <c r="A18" s="173">
        <v>42</v>
      </c>
      <c r="B18" s="120"/>
      <c r="C18" s="121"/>
      <c r="D18" s="434"/>
      <c r="E18" s="126"/>
      <c r="F18" s="446"/>
      <c r="G18" s="397">
        <f>G19</f>
        <v>6250</v>
      </c>
      <c r="H18" s="457"/>
      <c r="I18" s="126"/>
      <c r="J18" s="312"/>
    </row>
    <row r="19" spans="1:10" x14ac:dyDescent="0.25">
      <c r="A19" s="428">
        <v>4212</v>
      </c>
      <c r="B19" s="116"/>
      <c r="C19" s="117"/>
      <c r="D19" s="433" t="s">
        <v>300</v>
      </c>
      <c r="E19" s="429"/>
      <c r="F19" s="174"/>
      <c r="G19" s="393">
        <v>6250</v>
      </c>
      <c r="H19" s="200"/>
      <c r="I19" s="429"/>
      <c r="J19" s="312"/>
    </row>
    <row r="20" spans="1:10" ht="38.25" x14ac:dyDescent="0.25">
      <c r="A20" s="524" t="s">
        <v>302</v>
      </c>
      <c r="B20" s="525"/>
      <c r="C20" s="526"/>
      <c r="D20" s="426" t="s">
        <v>301</v>
      </c>
      <c r="E20" s="172"/>
      <c r="F20" s="443"/>
      <c r="G20" s="449">
        <f>G21</f>
        <v>21500</v>
      </c>
      <c r="H20" s="456"/>
      <c r="I20" s="172"/>
      <c r="J20" s="312"/>
    </row>
    <row r="21" spans="1:10" x14ac:dyDescent="0.25">
      <c r="A21" s="173">
        <v>42</v>
      </c>
      <c r="B21" s="120"/>
      <c r="C21" s="121"/>
      <c r="D21" s="434"/>
      <c r="E21" s="126"/>
      <c r="F21" s="446"/>
      <c r="G21" s="448">
        <f>G22</f>
        <v>21500</v>
      </c>
      <c r="H21" s="457"/>
      <c r="I21" s="126"/>
      <c r="J21" s="312"/>
    </row>
    <row r="22" spans="1:10" x14ac:dyDescent="0.25">
      <c r="A22" s="428">
        <v>4212</v>
      </c>
      <c r="B22" s="116"/>
      <c r="C22" s="117"/>
      <c r="D22" s="433" t="s">
        <v>300</v>
      </c>
      <c r="E22" s="429"/>
      <c r="F22" s="174"/>
      <c r="G22" s="447">
        <v>21500</v>
      </c>
      <c r="H22" s="200"/>
      <c r="I22" s="429"/>
      <c r="J22" s="312"/>
    </row>
    <row r="23" spans="1:10" ht="38.25" x14ac:dyDescent="0.25">
      <c r="A23" s="550" t="s">
        <v>40</v>
      </c>
      <c r="B23" s="551"/>
      <c r="C23" s="552"/>
      <c r="D23" s="30" t="s">
        <v>41</v>
      </c>
      <c r="E23" s="348">
        <f>E24+E56</f>
        <v>84834</v>
      </c>
      <c r="F23" s="348"/>
      <c r="G23" s="453">
        <f>G24+G56</f>
        <v>124122</v>
      </c>
      <c r="H23" s="200">
        <f t="shared" si="0"/>
        <v>146.31162034090107</v>
      </c>
      <c r="I23" s="349"/>
      <c r="J23" s="312"/>
    </row>
    <row r="24" spans="1:10" x14ac:dyDescent="0.25">
      <c r="A24" s="503" t="s">
        <v>42</v>
      </c>
      <c r="B24" s="504"/>
      <c r="C24" s="505"/>
      <c r="D24" s="42" t="s">
        <v>19</v>
      </c>
      <c r="E24" s="35">
        <f>E27+E50+E53</f>
        <v>71622</v>
      </c>
      <c r="F24" s="35">
        <f>F27+F50+F53</f>
        <v>110090</v>
      </c>
      <c r="G24" s="345">
        <f>G27+G50+G53</f>
        <v>110090</v>
      </c>
      <c r="H24" s="199">
        <f t="shared" si="0"/>
        <v>153.70975398620536</v>
      </c>
      <c r="I24" s="345"/>
      <c r="J24" s="312"/>
    </row>
    <row r="25" spans="1:10" ht="26.25" customHeight="1" x14ac:dyDescent="0.25">
      <c r="A25" s="519" t="s">
        <v>44</v>
      </c>
      <c r="B25" s="520"/>
      <c r="C25" s="521"/>
      <c r="D25" s="69" t="s">
        <v>43</v>
      </c>
      <c r="E25" s="68"/>
      <c r="F25" s="68"/>
      <c r="G25" s="322"/>
      <c r="H25" s="456"/>
      <c r="I25" s="70"/>
      <c r="J25" s="312"/>
    </row>
    <row r="26" spans="1:10" x14ac:dyDescent="0.25">
      <c r="A26" s="533">
        <v>3</v>
      </c>
      <c r="B26" s="534"/>
      <c r="C26" s="535"/>
      <c r="D26" s="29" t="s">
        <v>21</v>
      </c>
      <c r="E26" s="11"/>
      <c r="F26" s="11"/>
      <c r="G26" s="115"/>
      <c r="H26" s="200"/>
      <c r="I26" s="12"/>
      <c r="J26" s="312"/>
    </row>
    <row r="27" spans="1:10" x14ac:dyDescent="0.25">
      <c r="A27" s="539">
        <v>32</v>
      </c>
      <c r="B27" s="540"/>
      <c r="C27" s="541"/>
      <c r="D27" s="60" t="s">
        <v>31</v>
      </c>
      <c r="E27" s="79">
        <f>E29+E30+E31+E33+E34+E35+E36+E38+E39+E40+E41+E42+E43+E45+E46+E47+E48+E49</f>
        <v>68232</v>
      </c>
      <c r="F27" s="321">
        <f>F28+F32+F37+F44</f>
        <v>106640</v>
      </c>
      <c r="G27" s="321">
        <f>G28+G32+G37+G44</f>
        <v>106640</v>
      </c>
      <c r="H27" s="457">
        <f t="shared" si="0"/>
        <v>156.29030366983235</v>
      </c>
      <c r="I27" s="321">
        <f>G27/F27*100</f>
        <v>100</v>
      </c>
      <c r="J27" s="312"/>
    </row>
    <row r="28" spans="1:10" x14ac:dyDescent="0.25">
      <c r="A28" s="220">
        <v>321</v>
      </c>
      <c r="B28" s="221"/>
      <c r="C28" s="222"/>
      <c r="D28" s="227" t="s">
        <v>163</v>
      </c>
      <c r="E28" s="224">
        <f>E29+E30+E31</f>
        <v>2969.5499999999997</v>
      </c>
      <c r="F28" s="391">
        <f>F29+F30+F31</f>
        <v>2350</v>
      </c>
      <c r="G28" s="459">
        <f>G29+G30+G31</f>
        <v>2721.29</v>
      </c>
      <c r="H28" s="458">
        <f t="shared" si="0"/>
        <v>91.6398107457359</v>
      </c>
      <c r="I28" s="477">
        <f>G28/F28*100</f>
        <v>115.79957446808511</v>
      </c>
      <c r="J28" s="312"/>
    </row>
    <row r="29" spans="1:10" x14ac:dyDescent="0.25">
      <c r="A29" s="50">
        <v>3211</v>
      </c>
      <c r="B29" s="51"/>
      <c r="C29" s="52"/>
      <c r="D29" s="49" t="s">
        <v>94</v>
      </c>
      <c r="E29" s="80">
        <v>2498.9499999999998</v>
      </c>
      <c r="F29" s="392">
        <v>1700</v>
      </c>
      <c r="G29" s="460">
        <v>2121.29</v>
      </c>
      <c r="H29" s="200">
        <f t="shared" si="0"/>
        <v>84.887252646111364</v>
      </c>
      <c r="I29" s="463">
        <f>G29/F29*100</f>
        <v>124.78176470588235</v>
      </c>
      <c r="J29" s="312">
        <v>1500</v>
      </c>
    </row>
    <row r="30" spans="1:10" ht="27.75" customHeight="1" x14ac:dyDescent="0.25">
      <c r="A30" s="50">
        <v>3213</v>
      </c>
      <c r="B30" s="51"/>
      <c r="C30" s="52"/>
      <c r="D30" s="49" t="s">
        <v>95</v>
      </c>
      <c r="E30" s="80">
        <v>373</v>
      </c>
      <c r="F30" s="392">
        <v>500</v>
      </c>
      <c r="G30" s="460">
        <v>431</v>
      </c>
      <c r="H30" s="200">
        <f t="shared" si="0"/>
        <v>115.54959785522789</v>
      </c>
      <c r="I30" s="463">
        <f t="shared" ref="I30:I84" si="1">G30/F30*100</f>
        <v>86.2</v>
      </c>
      <c r="J30" s="312">
        <v>300</v>
      </c>
    </row>
    <row r="31" spans="1:10" ht="25.5" x14ac:dyDescent="0.25">
      <c r="A31" s="50">
        <v>3214</v>
      </c>
      <c r="B31" s="51"/>
      <c r="C31" s="52"/>
      <c r="D31" s="49" t="s">
        <v>96</v>
      </c>
      <c r="E31" s="80">
        <v>97.6</v>
      </c>
      <c r="F31" s="392">
        <v>150</v>
      </c>
      <c r="G31" s="460">
        <v>169</v>
      </c>
      <c r="H31" s="200">
        <f t="shared" si="0"/>
        <v>173.15573770491804</v>
      </c>
      <c r="I31" s="463">
        <f t="shared" si="1"/>
        <v>112.66666666666667</v>
      </c>
      <c r="J31" s="312">
        <v>150</v>
      </c>
    </row>
    <row r="32" spans="1:10" x14ac:dyDescent="0.25">
      <c r="A32" s="220">
        <v>322</v>
      </c>
      <c r="B32" s="221"/>
      <c r="C32" s="222"/>
      <c r="D32" s="223" t="s">
        <v>164</v>
      </c>
      <c r="E32" s="234">
        <f>E33+E34+E35+E36</f>
        <v>44078.109999999993</v>
      </c>
      <c r="F32" s="391">
        <f>F33+F34+F35+F36</f>
        <v>82877</v>
      </c>
      <c r="G32" s="459">
        <f>G33+G34+G35+G36</f>
        <v>80151.590000000011</v>
      </c>
      <c r="H32" s="458">
        <f t="shared" si="0"/>
        <v>181.83989740031961</v>
      </c>
      <c r="I32" s="477">
        <f t="shared" si="1"/>
        <v>96.71150017495809</v>
      </c>
      <c r="J32" s="312"/>
    </row>
    <row r="33" spans="1:10" x14ac:dyDescent="0.25">
      <c r="A33" s="50">
        <v>3221</v>
      </c>
      <c r="B33" s="51"/>
      <c r="C33" s="52"/>
      <c r="D33" s="49" t="s">
        <v>73</v>
      </c>
      <c r="E33" s="80">
        <v>18586.22</v>
      </c>
      <c r="F33" s="392">
        <v>15177</v>
      </c>
      <c r="G33" s="460">
        <v>18847.490000000002</v>
      </c>
      <c r="H33" s="200">
        <f t="shared" si="0"/>
        <v>101.40571886053216</v>
      </c>
      <c r="I33" s="463">
        <f t="shared" si="1"/>
        <v>124.18455557751862</v>
      </c>
      <c r="J33" s="312">
        <v>13000</v>
      </c>
    </row>
    <row r="34" spans="1:10" x14ac:dyDescent="0.25">
      <c r="A34" s="50">
        <v>3223</v>
      </c>
      <c r="B34" s="51"/>
      <c r="C34" s="52"/>
      <c r="D34" s="49" t="s">
        <v>97</v>
      </c>
      <c r="E34" s="80">
        <v>23416.12</v>
      </c>
      <c r="F34" s="392">
        <v>66400</v>
      </c>
      <c r="G34" s="460">
        <v>58444.43</v>
      </c>
      <c r="H34" s="200">
        <f t="shared" si="0"/>
        <v>249.59058118936869</v>
      </c>
      <c r="I34" s="463">
        <f t="shared" si="1"/>
        <v>88.018719879518073</v>
      </c>
      <c r="J34" s="312">
        <v>33353.839999999997</v>
      </c>
    </row>
    <row r="35" spans="1:10" x14ac:dyDescent="0.25">
      <c r="A35" s="50">
        <v>3225</v>
      </c>
      <c r="B35" s="51"/>
      <c r="C35" s="52"/>
      <c r="D35" s="49" t="s">
        <v>75</v>
      </c>
      <c r="E35" s="80">
        <v>1775.77</v>
      </c>
      <c r="F35" s="392">
        <v>1000</v>
      </c>
      <c r="G35" s="460">
        <v>2271.3200000000002</v>
      </c>
      <c r="H35" s="200">
        <f t="shared" si="0"/>
        <v>127.90620406922069</v>
      </c>
      <c r="I35" s="463">
        <f t="shared" si="1"/>
        <v>227.13200000000003</v>
      </c>
      <c r="J35" s="312">
        <v>1000</v>
      </c>
    </row>
    <row r="36" spans="1:10" ht="25.5" x14ac:dyDescent="0.25">
      <c r="A36" s="50">
        <v>3227</v>
      </c>
      <c r="B36" s="51"/>
      <c r="C36" s="52"/>
      <c r="D36" s="49" t="s">
        <v>98</v>
      </c>
      <c r="E36" s="80">
        <v>300</v>
      </c>
      <c r="F36" s="392">
        <v>300</v>
      </c>
      <c r="G36" s="460">
        <v>588.35</v>
      </c>
      <c r="H36" s="200">
        <f t="shared" si="0"/>
        <v>196.11666666666667</v>
      </c>
      <c r="I36" s="463">
        <f t="shared" si="1"/>
        <v>196.11666666666667</v>
      </c>
      <c r="J36" s="312">
        <v>300</v>
      </c>
    </row>
    <row r="37" spans="1:10" x14ac:dyDescent="0.25">
      <c r="A37" s="220">
        <v>323</v>
      </c>
      <c r="B37" s="221"/>
      <c r="C37" s="222"/>
      <c r="D37" s="223" t="s">
        <v>165</v>
      </c>
      <c r="E37" s="226">
        <f>E38+E39+E40+E41+E42+E43</f>
        <v>19615.159999999996</v>
      </c>
      <c r="F37" s="391">
        <f>F38+F39+F40+F41+F42+F43</f>
        <v>19618</v>
      </c>
      <c r="G37" s="459">
        <f>G38+G39+G40+G41+G42+G43</f>
        <v>22405.759999999998</v>
      </c>
      <c r="H37" s="458">
        <f t="shared" si="0"/>
        <v>114.22675114554255</v>
      </c>
      <c r="I37" s="477">
        <f t="shared" si="1"/>
        <v>114.21021510857375</v>
      </c>
      <c r="J37" s="312"/>
    </row>
    <row r="38" spans="1:10" x14ac:dyDescent="0.25">
      <c r="A38" s="50">
        <v>3231</v>
      </c>
      <c r="B38" s="51"/>
      <c r="C38" s="52"/>
      <c r="D38" s="49" t="s">
        <v>99</v>
      </c>
      <c r="E38" s="80">
        <v>2445.69</v>
      </c>
      <c r="F38" s="392">
        <v>2000</v>
      </c>
      <c r="G38" s="460">
        <v>2334.2800000000002</v>
      </c>
      <c r="H38" s="200">
        <f t="shared" si="0"/>
        <v>95.44463934513368</v>
      </c>
      <c r="I38" s="463">
        <f t="shared" si="1"/>
        <v>116.71400000000001</v>
      </c>
      <c r="J38" s="312">
        <v>2380</v>
      </c>
    </row>
    <row r="39" spans="1:10" ht="21" customHeight="1" x14ac:dyDescent="0.25">
      <c r="A39" s="50">
        <v>3233</v>
      </c>
      <c r="B39" s="51"/>
      <c r="C39" s="52"/>
      <c r="D39" s="49" t="s">
        <v>100</v>
      </c>
      <c r="E39" s="80">
        <v>248.85</v>
      </c>
      <c r="F39" s="392">
        <v>500</v>
      </c>
      <c r="G39" s="460">
        <v>978.85</v>
      </c>
      <c r="H39" s="200">
        <f t="shared" si="0"/>
        <v>393.34940727345793</v>
      </c>
      <c r="I39" s="463">
        <f t="shared" si="1"/>
        <v>195.77</v>
      </c>
      <c r="J39" s="312">
        <v>497.71</v>
      </c>
    </row>
    <row r="40" spans="1:10" ht="16.5" customHeight="1" x14ac:dyDescent="0.25">
      <c r="A40" s="50">
        <v>3234</v>
      </c>
      <c r="B40" s="51"/>
      <c r="C40" s="52"/>
      <c r="D40" s="49" t="s">
        <v>101</v>
      </c>
      <c r="E40" s="80">
        <v>8471.9699999999993</v>
      </c>
      <c r="F40" s="392">
        <v>8500</v>
      </c>
      <c r="G40" s="460">
        <v>10128.1</v>
      </c>
      <c r="H40" s="200">
        <f t="shared" si="0"/>
        <v>119.54834589829757</v>
      </c>
      <c r="I40" s="463">
        <f t="shared" si="1"/>
        <v>119.15411764705883</v>
      </c>
      <c r="J40" s="312">
        <v>6000</v>
      </c>
    </row>
    <row r="41" spans="1:10" ht="18" customHeight="1" x14ac:dyDescent="0.25">
      <c r="A41" s="50">
        <v>3236</v>
      </c>
      <c r="B41" s="51"/>
      <c r="C41" s="52"/>
      <c r="D41" s="49" t="s">
        <v>102</v>
      </c>
      <c r="E41" s="80">
        <v>4114.74</v>
      </c>
      <c r="F41" s="392">
        <v>5118</v>
      </c>
      <c r="G41" s="460">
        <v>4768.8</v>
      </c>
      <c r="H41" s="200">
        <f t="shared" si="0"/>
        <v>115.89553653450766</v>
      </c>
      <c r="I41" s="463">
        <f t="shared" si="1"/>
        <v>93.177022274325921</v>
      </c>
      <c r="J41" s="312">
        <v>4100</v>
      </c>
    </row>
    <row r="42" spans="1:10" ht="20.25" customHeight="1" x14ac:dyDescent="0.25">
      <c r="A42" s="50">
        <v>3238</v>
      </c>
      <c r="B42" s="51"/>
      <c r="C42" s="52"/>
      <c r="D42" s="49" t="s">
        <v>103</v>
      </c>
      <c r="E42" s="80">
        <v>3770.72</v>
      </c>
      <c r="F42" s="392">
        <v>3200</v>
      </c>
      <c r="G42" s="460">
        <v>3895.73</v>
      </c>
      <c r="H42" s="200">
        <f t="shared" si="0"/>
        <v>103.31528196206561</v>
      </c>
      <c r="I42" s="463">
        <f t="shared" si="1"/>
        <v>121.74156250000001</v>
      </c>
      <c r="J42" s="312">
        <v>3500</v>
      </c>
    </row>
    <row r="43" spans="1:10" x14ac:dyDescent="0.25">
      <c r="A43" s="50">
        <v>3239</v>
      </c>
      <c r="B43" s="51"/>
      <c r="C43" s="52"/>
      <c r="D43" s="49" t="s">
        <v>104</v>
      </c>
      <c r="E43" s="80">
        <v>563.19000000000005</v>
      </c>
      <c r="F43" s="392">
        <v>300</v>
      </c>
      <c r="G43" s="460">
        <v>300</v>
      </c>
      <c r="H43" s="200">
        <f t="shared" si="0"/>
        <v>53.267991264049428</v>
      </c>
      <c r="I43" s="463">
        <f t="shared" si="1"/>
        <v>100</v>
      </c>
      <c r="J43" s="312">
        <v>506</v>
      </c>
    </row>
    <row r="44" spans="1:10" x14ac:dyDescent="0.25">
      <c r="A44" s="220">
        <v>329</v>
      </c>
      <c r="B44" s="221"/>
      <c r="C44" s="222"/>
      <c r="D44" s="223" t="s">
        <v>104</v>
      </c>
      <c r="E44" s="226">
        <f>E45+E46+E47+E48+E49</f>
        <v>1569.1799999999998</v>
      </c>
      <c r="F44" s="391">
        <f>F45+F46+F47+F48+F49</f>
        <v>1795</v>
      </c>
      <c r="G44" s="459">
        <f>G45+G46+G47+G48+G49</f>
        <v>1361.36</v>
      </c>
      <c r="H44" s="458">
        <f t="shared" si="0"/>
        <v>86.756140149632301</v>
      </c>
      <c r="I44" s="477">
        <f t="shared" si="1"/>
        <v>75.841782729805004</v>
      </c>
      <c r="J44" s="312"/>
    </row>
    <row r="45" spans="1:10" x14ac:dyDescent="0.25">
      <c r="A45" s="50">
        <v>3292</v>
      </c>
      <c r="B45" s="51"/>
      <c r="C45" s="52"/>
      <c r="D45" s="49" t="s">
        <v>105</v>
      </c>
      <c r="E45" s="80">
        <v>1079.3599999999999</v>
      </c>
      <c r="F45" s="392">
        <v>1200</v>
      </c>
      <c r="G45" s="460">
        <v>1198.27</v>
      </c>
      <c r="H45" s="200">
        <f t="shared" si="0"/>
        <v>111.01671360806404</v>
      </c>
      <c r="I45" s="463">
        <f t="shared" si="1"/>
        <v>99.855833333333337</v>
      </c>
      <c r="J45" s="312">
        <v>1075</v>
      </c>
    </row>
    <row r="46" spans="1:10" x14ac:dyDescent="0.25">
      <c r="A46" s="50">
        <v>3293</v>
      </c>
      <c r="B46" s="51"/>
      <c r="C46" s="52"/>
      <c r="D46" s="49" t="s">
        <v>106</v>
      </c>
      <c r="E46" s="80">
        <v>0</v>
      </c>
      <c r="F46" s="392">
        <v>0</v>
      </c>
      <c r="G46" s="460"/>
      <c r="H46" s="200"/>
      <c r="I46" s="463"/>
      <c r="J46" s="312">
        <v>0</v>
      </c>
    </row>
    <row r="47" spans="1:10" x14ac:dyDescent="0.25">
      <c r="A47" s="50">
        <v>3294</v>
      </c>
      <c r="B47" s="51"/>
      <c r="C47" s="52"/>
      <c r="D47" s="49" t="s">
        <v>107</v>
      </c>
      <c r="E47" s="80">
        <v>159.27000000000001</v>
      </c>
      <c r="F47" s="392">
        <v>165</v>
      </c>
      <c r="G47" s="460">
        <v>163.09</v>
      </c>
      <c r="H47" s="200">
        <f t="shared" si="0"/>
        <v>102.39844289571167</v>
      </c>
      <c r="I47" s="463">
        <f t="shared" si="1"/>
        <v>98.842424242424244</v>
      </c>
      <c r="J47" s="312">
        <v>159.27000000000001</v>
      </c>
    </row>
    <row r="48" spans="1:10" x14ac:dyDescent="0.25">
      <c r="A48" s="50">
        <v>3295</v>
      </c>
      <c r="B48" s="51"/>
      <c r="C48" s="52"/>
      <c r="D48" s="49" t="s">
        <v>108</v>
      </c>
      <c r="E48" s="80">
        <v>0</v>
      </c>
      <c r="F48" s="392">
        <v>80</v>
      </c>
      <c r="G48" s="460">
        <v>0</v>
      </c>
      <c r="H48" s="200"/>
      <c r="I48" s="463">
        <f t="shared" si="1"/>
        <v>0</v>
      </c>
      <c r="J48" s="312">
        <v>79.63</v>
      </c>
    </row>
    <row r="49" spans="1:10" ht="25.5" x14ac:dyDescent="0.25">
      <c r="A49" s="50">
        <v>3299</v>
      </c>
      <c r="B49" s="51"/>
      <c r="C49" s="52"/>
      <c r="D49" s="49" t="s">
        <v>109</v>
      </c>
      <c r="E49" s="80">
        <v>330.55</v>
      </c>
      <c r="F49" s="392">
        <v>350</v>
      </c>
      <c r="G49" s="460">
        <v>0</v>
      </c>
      <c r="H49" s="200">
        <f t="shared" si="0"/>
        <v>0</v>
      </c>
      <c r="I49" s="463">
        <f t="shared" si="1"/>
        <v>0</v>
      </c>
      <c r="J49" s="312">
        <v>330.55</v>
      </c>
    </row>
    <row r="50" spans="1:10" x14ac:dyDescent="0.25">
      <c r="A50" s="210">
        <v>34</v>
      </c>
      <c r="B50" s="211"/>
      <c r="C50" s="212"/>
      <c r="D50" s="206"/>
      <c r="E50" s="81">
        <f>E51</f>
        <v>1000</v>
      </c>
      <c r="F50" s="321">
        <f>F52</f>
        <v>1300</v>
      </c>
      <c r="G50" s="381">
        <f>G52</f>
        <v>1300</v>
      </c>
      <c r="H50" s="457">
        <f t="shared" si="0"/>
        <v>130</v>
      </c>
      <c r="I50" s="462">
        <f t="shared" si="1"/>
        <v>100</v>
      </c>
      <c r="J50" s="312"/>
    </row>
    <row r="51" spans="1:10" x14ac:dyDescent="0.25">
      <c r="A51" s="536">
        <v>343</v>
      </c>
      <c r="B51" s="537"/>
      <c r="C51" s="538"/>
      <c r="D51" s="223" t="s">
        <v>166</v>
      </c>
      <c r="E51" s="225">
        <f>E52</f>
        <v>1000</v>
      </c>
      <c r="F51" s="225"/>
      <c r="G51" s="459"/>
      <c r="H51" s="458">
        <f t="shared" si="0"/>
        <v>0</v>
      </c>
      <c r="I51" s="477"/>
      <c r="J51" s="312"/>
    </row>
    <row r="52" spans="1:10" ht="25.5" x14ac:dyDescent="0.25">
      <c r="A52" s="50">
        <v>3431</v>
      </c>
      <c r="B52" s="51"/>
      <c r="C52" s="52"/>
      <c r="D52" s="49" t="s">
        <v>110</v>
      </c>
      <c r="E52" s="80">
        <v>1000</v>
      </c>
      <c r="F52" s="392">
        <v>1300</v>
      </c>
      <c r="G52" s="460">
        <v>1300</v>
      </c>
      <c r="H52" s="200">
        <f t="shared" si="0"/>
        <v>130</v>
      </c>
      <c r="I52" s="463">
        <f t="shared" si="1"/>
        <v>100</v>
      </c>
      <c r="J52" s="312">
        <v>1000</v>
      </c>
    </row>
    <row r="53" spans="1:10" x14ac:dyDescent="0.25">
      <c r="A53" s="210">
        <v>37</v>
      </c>
      <c r="B53" s="211"/>
      <c r="C53" s="212"/>
      <c r="D53" s="206"/>
      <c r="E53" s="81">
        <f>E54</f>
        <v>2390</v>
      </c>
      <c r="F53" s="321">
        <f>F55</f>
        <v>2150</v>
      </c>
      <c r="G53" s="381">
        <f>G55</f>
        <v>2150</v>
      </c>
      <c r="H53" s="457">
        <f t="shared" si="0"/>
        <v>89.958158995815893</v>
      </c>
      <c r="I53" s="462">
        <f t="shared" si="1"/>
        <v>100</v>
      </c>
      <c r="J53" s="312"/>
    </row>
    <row r="54" spans="1:10" ht="25.5" x14ac:dyDescent="0.25">
      <c r="A54" s="220">
        <v>372</v>
      </c>
      <c r="B54" s="221"/>
      <c r="C54" s="222"/>
      <c r="D54" s="223" t="s">
        <v>144</v>
      </c>
      <c r="E54" s="225">
        <f>E55</f>
        <v>2390</v>
      </c>
      <c r="F54" s="225"/>
      <c r="G54" s="459"/>
      <c r="H54" s="458">
        <f t="shared" si="0"/>
        <v>0</v>
      </c>
      <c r="I54" s="477"/>
      <c r="J54" s="312"/>
    </row>
    <row r="55" spans="1:10" ht="25.5" x14ac:dyDescent="0.25">
      <c r="A55" s="50">
        <v>3722</v>
      </c>
      <c r="B55" s="51"/>
      <c r="C55" s="52"/>
      <c r="D55" s="49" t="s">
        <v>111</v>
      </c>
      <c r="E55" s="80">
        <v>2390</v>
      </c>
      <c r="F55" s="392">
        <v>2150</v>
      </c>
      <c r="G55" s="460">
        <v>2150</v>
      </c>
      <c r="H55" s="200">
        <f t="shared" si="0"/>
        <v>89.958158995815893</v>
      </c>
      <c r="I55" s="463">
        <f t="shared" si="1"/>
        <v>100</v>
      </c>
      <c r="J55" s="312">
        <v>2390</v>
      </c>
    </row>
    <row r="56" spans="1:10" ht="25.5" x14ac:dyDescent="0.25">
      <c r="A56" s="503" t="s">
        <v>47</v>
      </c>
      <c r="B56" s="504"/>
      <c r="C56" s="505"/>
      <c r="D56" s="42" t="s">
        <v>48</v>
      </c>
      <c r="E56" s="90">
        <f>E59+E61</f>
        <v>13212</v>
      </c>
      <c r="F56" s="90">
        <f>F58</f>
        <v>14032</v>
      </c>
      <c r="G56" s="344">
        <f>G58</f>
        <v>14032</v>
      </c>
      <c r="H56" s="199">
        <f t="shared" si="0"/>
        <v>106.20647895852255</v>
      </c>
      <c r="I56" s="345">
        <f t="shared" si="1"/>
        <v>100</v>
      </c>
      <c r="J56" s="312"/>
    </row>
    <row r="57" spans="1:10" ht="25.5" x14ac:dyDescent="0.25">
      <c r="A57" s="519" t="s">
        <v>44</v>
      </c>
      <c r="B57" s="520"/>
      <c r="C57" s="521"/>
      <c r="D57" s="69" t="s">
        <v>43</v>
      </c>
      <c r="E57" s="68"/>
      <c r="F57" s="68"/>
      <c r="G57" s="461"/>
      <c r="H57" s="456"/>
      <c r="I57" s="465"/>
      <c r="J57" s="312"/>
    </row>
    <row r="58" spans="1:10" x14ac:dyDescent="0.25">
      <c r="A58" s="539">
        <v>32</v>
      </c>
      <c r="B58" s="540"/>
      <c r="C58" s="541"/>
      <c r="D58" s="264" t="s">
        <v>31</v>
      </c>
      <c r="E58" s="81">
        <f>E59+E61</f>
        <v>13212</v>
      </c>
      <c r="F58" s="81">
        <f>F60+F62+F63</f>
        <v>14032</v>
      </c>
      <c r="G58" s="381">
        <f>G59+G61</f>
        <v>14032</v>
      </c>
      <c r="H58" s="457">
        <f t="shared" si="0"/>
        <v>106.20647895852255</v>
      </c>
      <c r="I58" s="462">
        <f t="shared" si="1"/>
        <v>100</v>
      </c>
      <c r="J58" s="312"/>
    </row>
    <row r="59" spans="1:10" x14ac:dyDescent="0.25">
      <c r="A59" s="229">
        <v>322</v>
      </c>
      <c r="B59" s="285"/>
      <c r="C59" s="237"/>
      <c r="D59" s="227" t="s">
        <v>162</v>
      </c>
      <c r="E59" s="228">
        <f>E60</f>
        <v>4615</v>
      </c>
      <c r="F59" s="394"/>
      <c r="G59" s="459">
        <f>G60</f>
        <v>4500</v>
      </c>
      <c r="H59" s="458">
        <f t="shared" si="0"/>
        <v>97.508125677139759</v>
      </c>
      <c r="I59" s="477"/>
      <c r="J59" s="312"/>
    </row>
    <row r="60" spans="1:10" ht="25.5" x14ac:dyDescent="0.25">
      <c r="A60" s="47">
        <v>3224</v>
      </c>
      <c r="B60" s="43"/>
      <c r="C60" s="44"/>
      <c r="D60" s="49" t="s">
        <v>74</v>
      </c>
      <c r="E60" s="80">
        <v>4615</v>
      </c>
      <c r="F60" s="392">
        <v>4500</v>
      </c>
      <c r="G60" s="460">
        <v>4500</v>
      </c>
      <c r="H60" s="200">
        <f t="shared" si="0"/>
        <v>97.508125677139759</v>
      </c>
      <c r="I60" s="463">
        <f t="shared" si="1"/>
        <v>100</v>
      </c>
      <c r="J60" s="312">
        <v>4615</v>
      </c>
    </row>
    <row r="61" spans="1:10" x14ac:dyDescent="0.25">
      <c r="A61" s="229">
        <v>323</v>
      </c>
      <c r="B61" s="285"/>
      <c r="C61" s="237"/>
      <c r="D61" s="227" t="s">
        <v>165</v>
      </c>
      <c r="E61" s="234">
        <f>E62+E63</f>
        <v>8597</v>
      </c>
      <c r="F61" s="395"/>
      <c r="G61" s="459">
        <f>G62+G63</f>
        <v>9532</v>
      </c>
      <c r="H61" s="458">
        <f t="shared" si="0"/>
        <v>110.8758869373037</v>
      </c>
      <c r="I61" s="477"/>
      <c r="J61" s="312"/>
    </row>
    <row r="62" spans="1:10" ht="25.5" x14ac:dyDescent="0.25">
      <c r="A62" s="47">
        <v>3232</v>
      </c>
      <c r="B62" s="43"/>
      <c r="C62" s="44"/>
      <c r="D62" s="49" t="s">
        <v>77</v>
      </c>
      <c r="E62" s="80">
        <v>8431.1</v>
      </c>
      <c r="F62" s="392">
        <v>9332</v>
      </c>
      <c r="G62" s="460">
        <v>9332</v>
      </c>
      <c r="H62" s="200">
        <f t="shared" si="0"/>
        <v>110.68543843626573</v>
      </c>
      <c r="I62" s="463">
        <f t="shared" si="1"/>
        <v>100</v>
      </c>
      <c r="J62" s="312">
        <v>8397</v>
      </c>
    </row>
    <row r="63" spans="1:10" x14ac:dyDescent="0.25">
      <c r="A63" s="47">
        <v>3237</v>
      </c>
      <c r="B63" s="43"/>
      <c r="C63" s="44"/>
      <c r="D63" s="49" t="s">
        <v>112</v>
      </c>
      <c r="E63" s="80">
        <v>165.9</v>
      </c>
      <c r="F63" s="392">
        <v>200</v>
      </c>
      <c r="G63" s="460">
        <v>200</v>
      </c>
      <c r="H63" s="200">
        <f t="shared" si="0"/>
        <v>120.55455093429777</v>
      </c>
      <c r="I63" s="463">
        <f t="shared" si="1"/>
        <v>100</v>
      </c>
      <c r="J63" s="312">
        <v>200</v>
      </c>
    </row>
    <row r="64" spans="1:10" ht="25.5" x14ac:dyDescent="0.25">
      <c r="A64" s="503" t="s">
        <v>40</v>
      </c>
      <c r="B64" s="504"/>
      <c r="C64" s="505"/>
      <c r="D64" s="317" t="s">
        <v>49</v>
      </c>
      <c r="E64" s="350">
        <f>E65+E71+E85+E106+E161+E76+E79+E82+E166+E176+E179</f>
        <v>46507.029999999992</v>
      </c>
      <c r="F64" s="350">
        <f>F65+F71+F76+F79+F82+F85+F106+F161+F125+F176+F166</f>
        <v>41240</v>
      </c>
      <c r="G64" s="351">
        <f>G65+G71+G76+G79+G82+G85+G106+G125+G161+G176+G180+G166</f>
        <v>54616.95</v>
      </c>
      <c r="H64" s="199">
        <f t="shared" si="0"/>
        <v>117.43805183861453</v>
      </c>
      <c r="I64" s="345">
        <f t="shared" si="1"/>
        <v>132.43683317167799</v>
      </c>
      <c r="J64" s="312"/>
    </row>
    <row r="65" spans="1:10" ht="14.25" customHeight="1" x14ac:dyDescent="0.25">
      <c r="A65" s="503" t="s">
        <v>50</v>
      </c>
      <c r="B65" s="504"/>
      <c r="C65" s="505"/>
      <c r="D65" s="42" t="s">
        <v>51</v>
      </c>
      <c r="E65" s="91">
        <f>E67+E69</f>
        <v>333</v>
      </c>
      <c r="F65" s="91">
        <f>F67</f>
        <v>333</v>
      </c>
      <c r="G65" s="345">
        <f>G67</f>
        <v>333</v>
      </c>
      <c r="H65" s="456">
        <f t="shared" si="0"/>
        <v>100</v>
      </c>
      <c r="I65" s="465">
        <f t="shared" si="1"/>
        <v>100</v>
      </c>
      <c r="J65" s="312"/>
    </row>
    <row r="66" spans="1:10" ht="15" customHeight="1" x14ac:dyDescent="0.25">
      <c r="A66" s="513" t="s">
        <v>52</v>
      </c>
      <c r="B66" s="514"/>
      <c r="C66" s="515"/>
      <c r="D66" s="39" t="s">
        <v>18</v>
      </c>
      <c r="E66" s="11"/>
      <c r="F66" s="11"/>
      <c r="G66" s="460"/>
      <c r="H66" s="200"/>
      <c r="I66" s="463"/>
      <c r="J66" s="312"/>
    </row>
    <row r="67" spans="1:10" x14ac:dyDescent="0.25">
      <c r="A67" s="539">
        <v>32</v>
      </c>
      <c r="B67" s="540"/>
      <c r="C67" s="541"/>
      <c r="D67" s="60" t="s">
        <v>31</v>
      </c>
      <c r="E67" s="81">
        <f>E68</f>
        <v>333</v>
      </c>
      <c r="F67" s="81">
        <f>F68</f>
        <v>333</v>
      </c>
      <c r="G67" s="462">
        <f>G68</f>
        <v>333</v>
      </c>
      <c r="H67" s="457">
        <f t="shared" si="0"/>
        <v>100</v>
      </c>
      <c r="I67" s="462">
        <f t="shared" si="1"/>
        <v>100</v>
      </c>
      <c r="J67" s="312"/>
    </row>
    <row r="68" spans="1:10" ht="25.5" x14ac:dyDescent="0.25">
      <c r="A68" s="50">
        <v>3299</v>
      </c>
      <c r="B68" s="51"/>
      <c r="C68" s="52"/>
      <c r="D68" s="49" t="s">
        <v>109</v>
      </c>
      <c r="E68" s="80">
        <v>333</v>
      </c>
      <c r="F68" s="392">
        <v>333</v>
      </c>
      <c r="G68" s="463">
        <v>333</v>
      </c>
      <c r="H68" s="200">
        <f t="shared" si="0"/>
        <v>100</v>
      </c>
      <c r="I68" s="463">
        <f t="shared" si="1"/>
        <v>100</v>
      </c>
      <c r="J68" s="312">
        <v>333</v>
      </c>
    </row>
    <row r="69" spans="1:10" x14ac:dyDescent="0.25">
      <c r="A69" s="231">
        <v>323</v>
      </c>
      <c r="B69" s="232"/>
      <c r="C69" s="233"/>
      <c r="D69" s="227" t="s">
        <v>165</v>
      </c>
      <c r="E69" s="228">
        <f>E70</f>
        <v>0</v>
      </c>
      <c r="F69" s="228"/>
      <c r="G69" s="459"/>
      <c r="H69" s="458"/>
      <c r="I69" s="477"/>
      <c r="J69" s="312"/>
    </row>
    <row r="70" spans="1:10" x14ac:dyDescent="0.25">
      <c r="A70" s="50">
        <v>3237</v>
      </c>
      <c r="B70" s="51"/>
      <c r="C70" s="52"/>
      <c r="D70" s="110" t="s">
        <v>149</v>
      </c>
      <c r="E70" s="78">
        <v>0</v>
      </c>
      <c r="F70" s="78"/>
      <c r="G70" s="460"/>
      <c r="H70" s="200"/>
      <c r="I70" s="463"/>
      <c r="J70" s="312"/>
    </row>
    <row r="71" spans="1:10" x14ac:dyDescent="0.25">
      <c r="A71" s="524" t="s">
        <v>53</v>
      </c>
      <c r="B71" s="525"/>
      <c r="C71" s="526"/>
      <c r="D71" s="71" t="s">
        <v>54</v>
      </c>
      <c r="E71" s="90">
        <f>E73</f>
        <v>0</v>
      </c>
      <c r="F71" s="90">
        <v>0</v>
      </c>
      <c r="G71" s="461"/>
      <c r="H71" s="456"/>
      <c r="I71" s="465"/>
      <c r="J71" s="312"/>
    </row>
    <row r="72" spans="1:10" ht="15" customHeight="1" x14ac:dyDescent="0.25">
      <c r="A72" s="513" t="s">
        <v>55</v>
      </c>
      <c r="B72" s="514"/>
      <c r="C72" s="515"/>
      <c r="D72" s="46" t="s">
        <v>18</v>
      </c>
      <c r="E72" s="11"/>
      <c r="F72" s="11"/>
      <c r="G72" s="460"/>
      <c r="H72" s="200"/>
      <c r="I72" s="463"/>
      <c r="J72" s="312"/>
    </row>
    <row r="73" spans="1:10" x14ac:dyDescent="0.25">
      <c r="A73" s="544">
        <v>32</v>
      </c>
      <c r="B73" s="545"/>
      <c r="C73" s="546"/>
      <c r="D73" s="60" t="s">
        <v>31</v>
      </c>
      <c r="E73" s="81">
        <f>E74+E75</f>
        <v>0</v>
      </c>
      <c r="F73" s="81">
        <f>F74+F75</f>
        <v>0</v>
      </c>
      <c r="G73" s="381"/>
      <c r="H73" s="457"/>
      <c r="I73" s="462"/>
      <c r="J73" s="312"/>
    </row>
    <row r="74" spans="1:10" ht="25.5" x14ac:dyDescent="0.25">
      <c r="A74" s="47">
        <v>3291</v>
      </c>
      <c r="B74" s="48"/>
      <c r="C74" s="49"/>
      <c r="D74" s="49" t="s">
        <v>113</v>
      </c>
      <c r="E74" s="80">
        <v>0</v>
      </c>
      <c r="F74" s="80">
        <v>0</v>
      </c>
      <c r="G74" s="460">
        <v>0</v>
      </c>
      <c r="H74" s="200"/>
      <c r="I74" s="463"/>
      <c r="J74" s="312"/>
    </row>
    <row r="75" spans="1:10" ht="25.5" x14ac:dyDescent="0.25">
      <c r="A75" s="47">
        <v>3299</v>
      </c>
      <c r="B75" s="48"/>
      <c r="C75" s="49"/>
      <c r="D75" s="49" t="s">
        <v>109</v>
      </c>
      <c r="E75" s="80">
        <v>0</v>
      </c>
      <c r="F75" s="80">
        <v>0</v>
      </c>
      <c r="G75" s="460">
        <v>0</v>
      </c>
      <c r="H75" s="200"/>
      <c r="I75" s="463"/>
      <c r="J75" s="312"/>
    </row>
    <row r="76" spans="1:10" x14ac:dyDescent="0.25">
      <c r="A76" s="503" t="s">
        <v>193</v>
      </c>
      <c r="B76" s="504"/>
      <c r="C76" s="505"/>
      <c r="D76" s="202" t="s">
        <v>194</v>
      </c>
      <c r="E76" s="149">
        <f>E78</f>
        <v>398.17</v>
      </c>
      <c r="F76" s="90">
        <v>0</v>
      </c>
      <c r="G76" s="461"/>
      <c r="H76" s="456">
        <f t="shared" ref="H76:H123" si="2">G76/E76*100</f>
        <v>0</v>
      </c>
      <c r="I76" s="465"/>
      <c r="J76" s="312"/>
    </row>
    <row r="77" spans="1:10" x14ac:dyDescent="0.25">
      <c r="A77" s="204">
        <v>32</v>
      </c>
      <c r="B77" s="205"/>
      <c r="C77" s="206"/>
      <c r="D77" s="206" t="s">
        <v>31</v>
      </c>
      <c r="E77" s="81">
        <f>E78</f>
        <v>398.17</v>
      </c>
      <c r="F77" s="81">
        <f>F78</f>
        <v>0</v>
      </c>
      <c r="G77" s="381"/>
      <c r="H77" s="457">
        <f t="shared" si="2"/>
        <v>0</v>
      </c>
      <c r="I77" s="462"/>
      <c r="J77" s="312"/>
    </row>
    <row r="78" spans="1:10" ht="25.5" x14ac:dyDescent="0.25">
      <c r="A78" s="207">
        <v>3299</v>
      </c>
      <c r="B78" s="208"/>
      <c r="C78" s="209"/>
      <c r="D78" s="209" t="s">
        <v>109</v>
      </c>
      <c r="E78" s="78">
        <v>398.17</v>
      </c>
      <c r="F78" s="78">
        <v>0</v>
      </c>
      <c r="G78" s="460">
        <v>0</v>
      </c>
      <c r="H78" s="200">
        <f t="shared" si="2"/>
        <v>0</v>
      </c>
      <c r="I78" s="463"/>
      <c r="J78" s="312">
        <v>398.17</v>
      </c>
    </row>
    <row r="79" spans="1:10" ht="25.5" x14ac:dyDescent="0.25">
      <c r="A79" s="503" t="s">
        <v>195</v>
      </c>
      <c r="B79" s="504"/>
      <c r="C79" s="505"/>
      <c r="D79" s="202" t="s">
        <v>196</v>
      </c>
      <c r="E79" s="90">
        <f>E81</f>
        <v>550</v>
      </c>
      <c r="F79" s="90">
        <f>F81</f>
        <v>631</v>
      </c>
      <c r="G79" s="344">
        <f>G80</f>
        <v>630.30999999999995</v>
      </c>
      <c r="H79" s="199">
        <f t="shared" si="2"/>
        <v>114.60181818181819</v>
      </c>
      <c r="I79" s="345">
        <f t="shared" si="1"/>
        <v>99.890649762282081</v>
      </c>
      <c r="J79" s="312"/>
    </row>
    <row r="80" spans="1:10" x14ac:dyDescent="0.25">
      <c r="A80" s="204">
        <v>32</v>
      </c>
      <c r="B80" s="205"/>
      <c r="C80" s="206"/>
      <c r="D80" s="206" t="s">
        <v>31</v>
      </c>
      <c r="E80" s="81">
        <f>E81</f>
        <v>550</v>
      </c>
      <c r="F80" s="81"/>
      <c r="G80" s="381">
        <f>G81</f>
        <v>630.30999999999995</v>
      </c>
      <c r="H80" s="457">
        <f t="shared" si="2"/>
        <v>114.60181818181819</v>
      </c>
      <c r="I80" s="462"/>
      <c r="J80" s="312"/>
    </row>
    <row r="81" spans="1:21" ht="24.75" customHeight="1" x14ac:dyDescent="0.25">
      <c r="A81" s="207">
        <v>3299</v>
      </c>
      <c r="B81" s="208"/>
      <c r="C81" s="209"/>
      <c r="D81" s="209" t="s">
        <v>109</v>
      </c>
      <c r="E81" s="78">
        <v>550</v>
      </c>
      <c r="F81" s="315">
        <v>631</v>
      </c>
      <c r="G81" s="460">
        <v>630.30999999999995</v>
      </c>
      <c r="H81" s="200">
        <f t="shared" si="2"/>
        <v>114.60181818181819</v>
      </c>
      <c r="I81" s="463">
        <f t="shared" si="1"/>
        <v>99.890649762282081</v>
      </c>
      <c r="J81" s="312">
        <v>550</v>
      </c>
    </row>
    <row r="82" spans="1:21" ht="23.25" customHeight="1" x14ac:dyDescent="0.25">
      <c r="A82" s="503" t="s">
        <v>56</v>
      </c>
      <c r="B82" s="504"/>
      <c r="C82" s="505"/>
      <c r="D82" s="202" t="s">
        <v>197</v>
      </c>
      <c r="E82" s="90">
        <f>E84</f>
        <v>100</v>
      </c>
      <c r="F82" s="90">
        <f>F83</f>
        <v>100</v>
      </c>
      <c r="G82" s="344">
        <f>G83</f>
        <v>100</v>
      </c>
      <c r="H82" s="199">
        <f t="shared" si="2"/>
        <v>100</v>
      </c>
      <c r="I82" s="345">
        <f t="shared" si="1"/>
        <v>100</v>
      </c>
      <c r="J82" s="312"/>
    </row>
    <row r="83" spans="1:21" ht="18.75" customHeight="1" x14ac:dyDescent="0.25">
      <c r="A83" s="204">
        <v>32</v>
      </c>
      <c r="B83" s="205"/>
      <c r="C83" s="206"/>
      <c r="D83" s="206" t="s">
        <v>31</v>
      </c>
      <c r="E83" s="81">
        <f>E84</f>
        <v>100</v>
      </c>
      <c r="F83" s="81">
        <f>F84</f>
        <v>100</v>
      </c>
      <c r="G83" s="381">
        <f>G84</f>
        <v>100</v>
      </c>
      <c r="H83" s="457">
        <f t="shared" si="2"/>
        <v>100</v>
      </c>
      <c r="I83" s="462">
        <f t="shared" si="1"/>
        <v>100</v>
      </c>
      <c r="J83" s="312"/>
    </row>
    <row r="84" spans="1:21" ht="22.5" customHeight="1" x14ac:dyDescent="0.25">
      <c r="A84" s="207">
        <v>3299</v>
      </c>
      <c r="B84" s="208"/>
      <c r="C84" s="209"/>
      <c r="D84" s="209" t="s">
        <v>109</v>
      </c>
      <c r="E84" s="78">
        <v>100</v>
      </c>
      <c r="F84" s="315">
        <v>100</v>
      </c>
      <c r="G84" s="460">
        <v>100</v>
      </c>
      <c r="H84" s="200">
        <f t="shared" si="2"/>
        <v>100</v>
      </c>
      <c r="I84" s="463">
        <f t="shared" si="1"/>
        <v>100</v>
      </c>
      <c r="J84" s="312">
        <v>100</v>
      </c>
    </row>
    <row r="85" spans="1:21" x14ac:dyDescent="0.25">
      <c r="A85" s="503" t="s">
        <v>122</v>
      </c>
      <c r="B85" s="504"/>
      <c r="C85" s="505"/>
      <c r="D85" s="71" t="s">
        <v>121</v>
      </c>
      <c r="E85" s="90">
        <f>E88+E95+E90+E92+E99+E103+E91</f>
        <v>27452.069999999996</v>
      </c>
      <c r="F85" s="90">
        <v>0</v>
      </c>
      <c r="G85" s="461"/>
      <c r="H85" s="456">
        <f t="shared" si="2"/>
        <v>0</v>
      </c>
      <c r="I85" s="465"/>
      <c r="J85" s="312"/>
    </row>
    <row r="86" spans="1:21" x14ac:dyDescent="0.25">
      <c r="A86" s="513" t="s">
        <v>55</v>
      </c>
      <c r="B86" s="514"/>
      <c r="C86" s="515"/>
      <c r="D86" s="83" t="s">
        <v>18</v>
      </c>
      <c r="E86" s="11"/>
      <c r="F86" s="11"/>
      <c r="G86" s="460"/>
      <c r="H86" s="200"/>
      <c r="I86" s="463"/>
      <c r="J86" s="312"/>
    </row>
    <row r="87" spans="1:21" x14ac:dyDescent="0.25">
      <c r="A87" s="262">
        <v>31</v>
      </c>
      <c r="B87" s="263"/>
      <c r="C87" s="264"/>
      <c r="D87" s="264" t="s">
        <v>22</v>
      </c>
      <c r="E87" s="81">
        <f>E88+E90+E92+E91</f>
        <v>3842.38</v>
      </c>
      <c r="F87" s="81"/>
      <c r="G87" s="381"/>
      <c r="H87" s="457">
        <f t="shared" si="2"/>
        <v>0</v>
      </c>
      <c r="I87" s="462"/>
      <c r="J87" s="312"/>
    </row>
    <row r="88" spans="1:21" x14ac:dyDescent="0.25">
      <c r="A88" s="229">
        <v>311</v>
      </c>
      <c r="B88" s="230"/>
      <c r="C88" s="227"/>
      <c r="D88" s="227" t="s">
        <v>167</v>
      </c>
      <c r="E88" s="228">
        <f>E89</f>
        <v>3066.41</v>
      </c>
      <c r="F88" s="228"/>
      <c r="G88" s="459"/>
      <c r="H88" s="458">
        <f t="shared" si="2"/>
        <v>0</v>
      </c>
      <c r="I88" s="477"/>
      <c r="J88" s="312"/>
    </row>
    <row r="89" spans="1:21" x14ac:dyDescent="0.25">
      <c r="A89" s="84">
        <v>3111</v>
      </c>
      <c r="B89" s="85"/>
      <c r="C89" s="86"/>
      <c r="D89" s="86" t="s">
        <v>81</v>
      </c>
      <c r="E89" s="80">
        <v>3066.41</v>
      </c>
      <c r="F89" s="80">
        <v>0</v>
      </c>
      <c r="G89" s="460"/>
      <c r="H89" s="200">
        <f t="shared" si="2"/>
        <v>0</v>
      </c>
      <c r="I89" s="463"/>
      <c r="J89" s="312">
        <v>3336.41</v>
      </c>
    </row>
    <row r="90" spans="1:21" s="183" customFormat="1" x14ac:dyDescent="0.25">
      <c r="A90" s="229">
        <v>312</v>
      </c>
      <c r="B90" s="230"/>
      <c r="C90" s="227"/>
      <c r="D90" s="227" t="s">
        <v>83</v>
      </c>
      <c r="E90" s="234">
        <f>F90</f>
        <v>0</v>
      </c>
      <c r="F90" s="234"/>
      <c r="G90" s="459"/>
      <c r="H90" s="458"/>
      <c r="I90" s="477"/>
      <c r="J90" s="312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</row>
    <row r="91" spans="1:21" s="184" customFormat="1" x14ac:dyDescent="0.25">
      <c r="A91" s="167">
        <v>3121</v>
      </c>
      <c r="B91" s="168"/>
      <c r="C91" s="169"/>
      <c r="D91" s="169"/>
      <c r="E91" s="80">
        <v>270</v>
      </c>
      <c r="F91" s="80">
        <v>0</v>
      </c>
      <c r="G91" s="464"/>
      <c r="H91" s="200">
        <f t="shared" si="2"/>
        <v>0</v>
      </c>
      <c r="I91" s="463"/>
      <c r="J91" s="312">
        <v>0</v>
      </c>
    </row>
    <row r="92" spans="1:21" s="184" customFormat="1" x14ac:dyDescent="0.25">
      <c r="A92" s="229">
        <v>313</v>
      </c>
      <c r="B92" s="230"/>
      <c r="C92" s="227"/>
      <c r="D92" s="227"/>
      <c r="E92" s="234">
        <f>E93</f>
        <v>505.97</v>
      </c>
      <c r="F92" s="234"/>
      <c r="G92" s="459"/>
      <c r="H92" s="458">
        <f t="shared" si="2"/>
        <v>0</v>
      </c>
      <c r="I92" s="477"/>
      <c r="J92" s="312"/>
    </row>
    <row r="93" spans="1:21" ht="25.5" x14ac:dyDescent="0.25">
      <c r="A93" s="84">
        <v>3132</v>
      </c>
      <c r="B93" s="85"/>
      <c r="C93" s="86"/>
      <c r="D93" s="86" t="s">
        <v>114</v>
      </c>
      <c r="E93" s="80">
        <v>505.97</v>
      </c>
      <c r="F93" s="80">
        <v>0</v>
      </c>
      <c r="G93" s="460"/>
      <c r="H93" s="200">
        <f t="shared" si="2"/>
        <v>0</v>
      </c>
      <c r="I93" s="463"/>
      <c r="J93" s="312">
        <v>505.97</v>
      </c>
    </row>
    <row r="94" spans="1:21" x14ac:dyDescent="0.25">
      <c r="A94" s="262">
        <v>32</v>
      </c>
      <c r="B94" s="263"/>
      <c r="C94" s="264"/>
      <c r="D94" s="264" t="s">
        <v>31</v>
      </c>
      <c r="E94" s="81">
        <f>E95</f>
        <v>275.43</v>
      </c>
      <c r="F94" s="81"/>
      <c r="G94" s="381"/>
      <c r="H94" s="457">
        <f t="shared" si="2"/>
        <v>0</v>
      </c>
      <c r="I94" s="462"/>
      <c r="J94" s="312"/>
    </row>
    <row r="95" spans="1:21" x14ac:dyDescent="0.25">
      <c r="A95" s="229">
        <v>321</v>
      </c>
      <c r="B95" s="230"/>
      <c r="C95" s="227"/>
      <c r="D95" s="227" t="s">
        <v>163</v>
      </c>
      <c r="E95" s="228">
        <f>E96+E97</f>
        <v>275.43</v>
      </c>
      <c r="F95" s="228"/>
      <c r="G95" s="459"/>
      <c r="H95" s="458">
        <f t="shared" si="2"/>
        <v>0</v>
      </c>
      <c r="I95" s="477"/>
      <c r="J95" s="312"/>
    </row>
    <row r="96" spans="1:21" x14ac:dyDescent="0.25">
      <c r="A96" s="84">
        <v>3211</v>
      </c>
      <c r="B96" s="85"/>
      <c r="C96" s="86"/>
      <c r="D96" s="86" t="s">
        <v>94</v>
      </c>
      <c r="E96" s="80">
        <v>11.94</v>
      </c>
      <c r="F96" s="80">
        <v>0</v>
      </c>
      <c r="G96" s="460"/>
      <c r="H96" s="200">
        <f t="shared" si="2"/>
        <v>0</v>
      </c>
      <c r="I96" s="463"/>
      <c r="J96" s="312">
        <v>11.94</v>
      </c>
    </row>
    <row r="97" spans="1:10" x14ac:dyDescent="0.25">
      <c r="A97" s="84">
        <v>3212</v>
      </c>
      <c r="B97" s="85"/>
      <c r="C97" s="86"/>
      <c r="D97" s="86" t="s">
        <v>85</v>
      </c>
      <c r="E97" s="80">
        <v>263.49</v>
      </c>
      <c r="F97" s="80">
        <v>0</v>
      </c>
      <c r="G97" s="460"/>
      <c r="H97" s="200">
        <f t="shared" si="2"/>
        <v>0</v>
      </c>
      <c r="I97" s="463"/>
      <c r="J97" s="450"/>
    </row>
    <row r="98" spans="1:10" x14ac:dyDescent="0.25">
      <c r="A98" s="513" t="s">
        <v>190</v>
      </c>
      <c r="B98" s="514"/>
      <c r="C98" s="515"/>
      <c r="D98" s="203" t="s">
        <v>57</v>
      </c>
      <c r="E98" s="80"/>
      <c r="F98" s="80"/>
      <c r="G98" s="460"/>
      <c r="H98" s="200"/>
      <c r="I98" s="463"/>
      <c r="J98" s="450"/>
    </row>
    <row r="99" spans="1:10" x14ac:dyDescent="0.25">
      <c r="A99" s="204">
        <v>31</v>
      </c>
      <c r="B99" s="205"/>
      <c r="C99" s="206"/>
      <c r="D99" s="206" t="s">
        <v>167</v>
      </c>
      <c r="E99" s="81">
        <f>E100+E101+E102</f>
        <v>21773.42</v>
      </c>
      <c r="F99" s="81"/>
      <c r="G99" s="381"/>
      <c r="H99" s="457">
        <f t="shared" si="2"/>
        <v>0</v>
      </c>
      <c r="I99" s="462"/>
      <c r="J99" s="450"/>
    </row>
    <row r="100" spans="1:10" x14ac:dyDescent="0.25">
      <c r="A100" s="207">
        <v>3111</v>
      </c>
      <c r="B100" s="208"/>
      <c r="C100" s="209"/>
      <c r="D100" s="209" t="s">
        <v>81</v>
      </c>
      <c r="E100" s="80">
        <v>17376.3</v>
      </c>
      <c r="F100" s="80">
        <v>0</v>
      </c>
      <c r="G100" s="460"/>
      <c r="H100" s="200">
        <f t="shared" si="2"/>
        <v>0</v>
      </c>
      <c r="I100" s="463"/>
      <c r="J100" s="450"/>
    </row>
    <row r="101" spans="1:10" x14ac:dyDescent="0.25">
      <c r="A101" s="207">
        <v>3121</v>
      </c>
      <c r="B101" s="208"/>
      <c r="C101" s="209"/>
      <c r="D101" s="209" t="s">
        <v>83</v>
      </c>
      <c r="E101" s="80">
        <v>1530</v>
      </c>
      <c r="F101" s="80">
        <v>0</v>
      </c>
      <c r="G101" s="460"/>
      <c r="H101" s="200">
        <f t="shared" si="2"/>
        <v>0</v>
      </c>
      <c r="I101" s="463"/>
      <c r="J101" s="450"/>
    </row>
    <row r="102" spans="1:10" ht="25.5" x14ac:dyDescent="0.25">
      <c r="A102" s="207">
        <v>3132</v>
      </c>
      <c r="B102" s="208"/>
      <c r="C102" s="209"/>
      <c r="D102" s="209" t="s">
        <v>114</v>
      </c>
      <c r="E102" s="80">
        <v>2867.12</v>
      </c>
      <c r="F102" s="80">
        <v>0</v>
      </c>
      <c r="G102" s="460"/>
      <c r="H102" s="200">
        <f t="shared" si="2"/>
        <v>0</v>
      </c>
      <c r="I102" s="463"/>
      <c r="J102" s="450"/>
    </row>
    <row r="103" spans="1:10" x14ac:dyDescent="0.25">
      <c r="A103" s="204">
        <v>32</v>
      </c>
      <c r="B103" s="205"/>
      <c r="C103" s="206"/>
      <c r="D103" s="206" t="s">
        <v>163</v>
      </c>
      <c r="E103" s="81">
        <f>E104+E105</f>
        <v>1560.8400000000001</v>
      </c>
      <c r="F103" s="81"/>
      <c r="G103" s="381"/>
      <c r="H103" s="457">
        <f t="shared" si="2"/>
        <v>0</v>
      </c>
      <c r="I103" s="462"/>
      <c r="J103" s="450"/>
    </row>
    <row r="104" spans="1:10" x14ac:dyDescent="0.25">
      <c r="A104" s="207">
        <v>3211</v>
      </c>
      <c r="B104" s="208"/>
      <c r="C104" s="209"/>
      <c r="D104" s="209" t="s">
        <v>94</v>
      </c>
      <c r="E104" s="80">
        <v>67.69</v>
      </c>
      <c r="F104" s="80">
        <v>0</v>
      </c>
      <c r="G104" s="460"/>
      <c r="H104" s="200">
        <f t="shared" si="2"/>
        <v>0</v>
      </c>
      <c r="I104" s="463"/>
      <c r="J104" s="450"/>
    </row>
    <row r="105" spans="1:10" x14ac:dyDescent="0.25">
      <c r="A105" s="207">
        <v>3212</v>
      </c>
      <c r="B105" s="208"/>
      <c r="C105" s="209"/>
      <c r="D105" s="209" t="s">
        <v>85</v>
      </c>
      <c r="E105" s="80">
        <v>1493.15</v>
      </c>
      <c r="F105" s="80">
        <v>0</v>
      </c>
      <c r="G105" s="460"/>
      <c r="H105" s="200">
        <f t="shared" si="2"/>
        <v>0</v>
      </c>
      <c r="I105" s="463"/>
      <c r="J105" s="450"/>
    </row>
    <row r="106" spans="1:10" x14ac:dyDescent="0.25">
      <c r="A106" s="503" t="s">
        <v>123</v>
      </c>
      <c r="B106" s="504"/>
      <c r="C106" s="505"/>
      <c r="D106" s="71" t="s">
        <v>198</v>
      </c>
      <c r="E106" s="90">
        <f>E117+E121+E108+E112</f>
        <v>9129.91</v>
      </c>
      <c r="F106" s="345">
        <f>F112+F117+F121+F108</f>
        <v>34120</v>
      </c>
      <c r="G106" s="345">
        <f>G112+G117+G121+G108</f>
        <v>25857.14</v>
      </c>
      <c r="H106" s="456">
        <f t="shared" si="2"/>
        <v>283.21352565359354</v>
      </c>
      <c r="I106" s="465">
        <f t="shared" ref="I106:I123" si="3">G106/F106*100</f>
        <v>75.782942555685821</v>
      </c>
      <c r="J106" s="450"/>
    </row>
    <row r="107" spans="1:10" ht="15" customHeight="1" x14ac:dyDescent="0.25">
      <c r="A107" s="513" t="s">
        <v>55</v>
      </c>
      <c r="B107" s="514"/>
      <c r="C107" s="515"/>
      <c r="D107" s="203" t="s">
        <v>18</v>
      </c>
      <c r="E107" s="11"/>
      <c r="F107" s="11"/>
      <c r="G107" s="460"/>
      <c r="H107" s="200"/>
      <c r="I107" s="463"/>
      <c r="J107" s="450"/>
    </row>
    <row r="108" spans="1:10" x14ac:dyDescent="0.25">
      <c r="A108" s="204">
        <v>31</v>
      </c>
      <c r="B108" s="205"/>
      <c r="C108" s="206"/>
      <c r="D108" s="206" t="s">
        <v>22</v>
      </c>
      <c r="E108" s="81">
        <f>E109+E110+E111</f>
        <v>1293.1000000000001</v>
      </c>
      <c r="F108" s="81">
        <v>4675</v>
      </c>
      <c r="G108" s="381">
        <f>G109+G110+G111</f>
        <v>3688.21</v>
      </c>
      <c r="H108" s="457">
        <f t="shared" si="2"/>
        <v>285.22233392622377</v>
      </c>
      <c r="I108" s="462">
        <f t="shared" si="3"/>
        <v>78.892192513368983</v>
      </c>
      <c r="J108" s="450"/>
    </row>
    <row r="109" spans="1:10" x14ac:dyDescent="0.25">
      <c r="A109" s="207">
        <v>3111</v>
      </c>
      <c r="B109" s="208"/>
      <c r="C109" s="209"/>
      <c r="D109" s="209" t="s">
        <v>81</v>
      </c>
      <c r="E109" s="80">
        <v>865.32</v>
      </c>
      <c r="F109" s="392">
        <v>3800</v>
      </c>
      <c r="G109" s="460">
        <v>2902.98</v>
      </c>
      <c r="H109" s="200">
        <f t="shared" si="2"/>
        <v>335.48051587851893</v>
      </c>
      <c r="I109" s="463">
        <f t="shared" si="3"/>
        <v>76.394210526315788</v>
      </c>
      <c r="J109" s="450"/>
    </row>
    <row r="110" spans="1:10" x14ac:dyDescent="0.25">
      <c r="A110" s="207">
        <v>3121</v>
      </c>
      <c r="B110" s="208"/>
      <c r="C110" s="209"/>
      <c r="D110" s="209" t="s">
        <v>237</v>
      </c>
      <c r="E110" s="80">
        <v>285</v>
      </c>
      <c r="F110" s="392">
        <v>270</v>
      </c>
      <c r="G110" s="460">
        <v>306.22000000000003</v>
      </c>
      <c r="H110" s="200">
        <f t="shared" si="2"/>
        <v>107.44561403508771</v>
      </c>
      <c r="I110" s="463">
        <f t="shared" si="3"/>
        <v>113.41481481481483</v>
      </c>
      <c r="J110" s="450"/>
    </row>
    <row r="111" spans="1:10" ht="25.5" x14ac:dyDescent="0.25">
      <c r="A111" s="207">
        <v>3132</v>
      </c>
      <c r="B111" s="208"/>
      <c r="C111" s="209"/>
      <c r="D111" s="209" t="s">
        <v>114</v>
      </c>
      <c r="E111" s="80">
        <v>142.78</v>
      </c>
      <c r="F111" s="392">
        <v>605</v>
      </c>
      <c r="G111" s="460">
        <v>479.01</v>
      </c>
      <c r="H111" s="200">
        <f t="shared" si="2"/>
        <v>335.48816360834849</v>
      </c>
      <c r="I111" s="463">
        <f t="shared" si="3"/>
        <v>79.175206611570246</v>
      </c>
      <c r="J111" s="450"/>
    </row>
    <row r="112" spans="1:10" x14ac:dyDescent="0.25">
      <c r="A112" s="204">
        <v>32</v>
      </c>
      <c r="B112" s="205"/>
      <c r="C112" s="206"/>
      <c r="D112" s="206" t="s">
        <v>163</v>
      </c>
      <c r="E112" s="81">
        <f>E113+E114</f>
        <v>76.39</v>
      </c>
      <c r="F112" s="81">
        <v>432</v>
      </c>
      <c r="G112" s="462">
        <f>G113+G114+G115+G116</f>
        <v>190.36999999999998</v>
      </c>
      <c r="H112" s="457">
        <f t="shared" si="2"/>
        <v>249.20801151983238</v>
      </c>
      <c r="I112" s="462">
        <f t="shared" si="3"/>
        <v>44.067129629629626</v>
      </c>
      <c r="J112" s="450"/>
    </row>
    <row r="113" spans="1:10" x14ac:dyDescent="0.25">
      <c r="A113" s="207">
        <v>3211</v>
      </c>
      <c r="B113" s="208"/>
      <c r="C113" s="209"/>
      <c r="D113" s="209" t="s">
        <v>94</v>
      </c>
      <c r="E113" s="80">
        <v>3.98</v>
      </c>
      <c r="F113" s="392">
        <v>32</v>
      </c>
      <c r="G113" s="460">
        <v>18</v>
      </c>
      <c r="H113" s="200">
        <f t="shared" si="2"/>
        <v>452.2613065326633</v>
      </c>
      <c r="I113" s="463">
        <f t="shared" si="3"/>
        <v>56.25</v>
      </c>
      <c r="J113" s="450"/>
    </row>
    <row r="114" spans="1:10" x14ac:dyDescent="0.25">
      <c r="A114" s="207">
        <v>3212</v>
      </c>
      <c r="B114" s="208"/>
      <c r="C114" s="209"/>
      <c r="D114" s="209" t="s">
        <v>85</v>
      </c>
      <c r="E114" s="80">
        <v>72.41</v>
      </c>
      <c r="F114" s="392">
        <v>400</v>
      </c>
      <c r="G114" s="460">
        <v>161.41999999999999</v>
      </c>
      <c r="H114" s="200">
        <f t="shared" si="2"/>
        <v>222.92501035768541</v>
      </c>
      <c r="I114" s="463">
        <f t="shared" si="3"/>
        <v>40.354999999999997</v>
      </c>
      <c r="J114" s="450"/>
    </row>
    <row r="115" spans="1:10" x14ac:dyDescent="0.25">
      <c r="A115" s="402">
        <v>3213</v>
      </c>
      <c r="B115" s="403"/>
      <c r="C115" s="404"/>
      <c r="D115" s="404" t="s">
        <v>288</v>
      </c>
      <c r="E115" s="80"/>
      <c r="F115" s="392"/>
      <c r="G115" s="460">
        <v>10.95</v>
      </c>
      <c r="H115" s="200"/>
      <c r="I115" s="463"/>
      <c r="J115" s="450"/>
    </row>
    <row r="116" spans="1:10" ht="15" customHeight="1" x14ac:dyDescent="0.25">
      <c r="A116" s="513" t="s">
        <v>190</v>
      </c>
      <c r="B116" s="514"/>
      <c r="C116" s="515"/>
      <c r="D116" s="203" t="s">
        <v>57</v>
      </c>
      <c r="E116" s="80"/>
      <c r="F116" s="392"/>
      <c r="G116" s="460"/>
      <c r="H116" s="200"/>
      <c r="I116" s="463"/>
      <c r="J116" s="450"/>
    </row>
    <row r="117" spans="1:10" x14ac:dyDescent="0.25">
      <c r="A117" s="204">
        <v>31</v>
      </c>
      <c r="B117" s="205"/>
      <c r="C117" s="206"/>
      <c r="D117" s="264" t="s">
        <v>22</v>
      </c>
      <c r="E117" s="81">
        <f>E118+E119+E120</f>
        <v>7327.54</v>
      </c>
      <c r="F117" s="81">
        <v>26488</v>
      </c>
      <c r="G117" s="381">
        <f>G118+G119+G120</f>
        <v>20899.710000000003</v>
      </c>
      <c r="H117" s="457">
        <f t="shared" si="2"/>
        <v>285.22137033711181</v>
      </c>
      <c r="I117" s="462">
        <f t="shared" si="3"/>
        <v>78.902559649652687</v>
      </c>
      <c r="J117" s="450"/>
    </row>
    <row r="118" spans="1:10" x14ac:dyDescent="0.25">
      <c r="A118" s="84">
        <v>3111</v>
      </c>
      <c r="B118" s="85"/>
      <c r="C118" s="86"/>
      <c r="D118" s="86" t="s">
        <v>81</v>
      </c>
      <c r="E118" s="80">
        <v>4903.47</v>
      </c>
      <c r="F118" s="392">
        <v>21530</v>
      </c>
      <c r="G118" s="460">
        <v>16450.2</v>
      </c>
      <c r="H118" s="200">
        <f t="shared" si="2"/>
        <v>335.48079217370559</v>
      </c>
      <c r="I118" s="463">
        <f t="shared" si="3"/>
        <v>76.405945192754302</v>
      </c>
      <c r="J118" s="450"/>
    </row>
    <row r="119" spans="1:10" x14ac:dyDescent="0.25">
      <c r="A119" s="84">
        <v>3121</v>
      </c>
      <c r="B119" s="85"/>
      <c r="C119" s="86"/>
      <c r="D119" s="86" t="s">
        <v>83</v>
      </c>
      <c r="E119" s="80">
        <v>1615</v>
      </c>
      <c r="F119" s="392">
        <v>1530</v>
      </c>
      <c r="G119" s="460">
        <v>1735.22</v>
      </c>
      <c r="H119" s="200">
        <f t="shared" si="2"/>
        <v>107.44396284829722</v>
      </c>
      <c r="I119" s="463">
        <f t="shared" si="3"/>
        <v>113.41307189542485</v>
      </c>
      <c r="J119" s="450"/>
    </row>
    <row r="120" spans="1:10" ht="25.5" x14ac:dyDescent="0.25">
      <c r="A120" s="84">
        <v>3132</v>
      </c>
      <c r="B120" s="85"/>
      <c r="C120" s="86"/>
      <c r="D120" s="86" t="s">
        <v>114</v>
      </c>
      <c r="E120" s="80">
        <v>809.07</v>
      </c>
      <c r="F120" s="392">
        <v>3428</v>
      </c>
      <c r="G120" s="460">
        <v>2714.29</v>
      </c>
      <c r="H120" s="200">
        <f t="shared" si="2"/>
        <v>335.48271472184109</v>
      </c>
      <c r="I120" s="463">
        <f t="shared" si="3"/>
        <v>79.179988331388557</v>
      </c>
      <c r="J120" s="450"/>
    </row>
    <row r="121" spans="1:10" x14ac:dyDescent="0.25">
      <c r="A121" s="87">
        <v>32</v>
      </c>
      <c r="B121" s="88"/>
      <c r="C121" s="89"/>
      <c r="D121" s="89" t="s">
        <v>163</v>
      </c>
      <c r="E121" s="81">
        <f>E122+E123</f>
        <v>432.88</v>
      </c>
      <c r="F121" s="81">
        <f>F122+F123</f>
        <v>2525</v>
      </c>
      <c r="G121" s="381">
        <f>G122+G123+G124</f>
        <v>1078.8499999999999</v>
      </c>
      <c r="H121" s="457">
        <f t="shared" si="2"/>
        <v>249.22611347255588</v>
      </c>
      <c r="I121" s="462">
        <f t="shared" si="3"/>
        <v>42.726732673267328</v>
      </c>
      <c r="J121" s="450"/>
    </row>
    <row r="122" spans="1:10" x14ac:dyDescent="0.25">
      <c r="A122" s="84">
        <v>3211</v>
      </c>
      <c r="B122" s="85"/>
      <c r="C122" s="86"/>
      <c r="D122" s="86" t="s">
        <v>94</v>
      </c>
      <c r="E122" s="80">
        <v>22.56</v>
      </c>
      <c r="F122" s="392">
        <v>164.5</v>
      </c>
      <c r="G122" s="460">
        <v>102</v>
      </c>
      <c r="H122" s="200">
        <f t="shared" si="2"/>
        <v>452.12765957446817</v>
      </c>
      <c r="I122" s="463">
        <f t="shared" si="3"/>
        <v>62.006079027355618</v>
      </c>
      <c r="J122" s="450"/>
    </row>
    <row r="123" spans="1:10" ht="14.25" customHeight="1" x14ac:dyDescent="0.25">
      <c r="A123" s="84">
        <v>3212</v>
      </c>
      <c r="B123" s="85"/>
      <c r="C123" s="86"/>
      <c r="D123" s="86" t="s">
        <v>85</v>
      </c>
      <c r="E123" s="80">
        <v>410.32</v>
      </c>
      <c r="F123" s="392">
        <v>2360.5</v>
      </c>
      <c r="G123" s="460">
        <v>914.8</v>
      </c>
      <c r="H123" s="200">
        <f t="shared" si="2"/>
        <v>222.94794306882432</v>
      </c>
      <c r="I123" s="463">
        <f t="shared" si="3"/>
        <v>38.754501165007412</v>
      </c>
      <c r="J123" s="450"/>
    </row>
    <row r="124" spans="1:10" ht="14.25" customHeight="1" x14ac:dyDescent="0.25">
      <c r="A124" s="402">
        <v>3213</v>
      </c>
      <c r="B124" s="403"/>
      <c r="C124" s="404"/>
      <c r="D124" s="404" t="s">
        <v>289</v>
      </c>
      <c r="E124" s="78"/>
      <c r="F124" s="315"/>
      <c r="G124" s="460">
        <v>62.05</v>
      </c>
      <c r="H124" s="200"/>
      <c r="I124" s="463"/>
      <c r="J124" s="450"/>
    </row>
    <row r="125" spans="1:10" ht="14.25" customHeight="1" x14ac:dyDescent="0.25">
      <c r="A125" s="503" t="s">
        <v>258</v>
      </c>
      <c r="B125" s="504"/>
      <c r="C125" s="505"/>
      <c r="D125" s="71" t="s">
        <v>259</v>
      </c>
      <c r="E125" s="90"/>
      <c r="F125" s="90"/>
      <c r="G125" s="345">
        <f>G127+G131+G136+G140</f>
        <v>18940.5</v>
      </c>
      <c r="H125" s="456"/>
      <c r="I125" s="465"/>
      <c r="J125" s="450"/>
    </row>
    <row r="126" spans="1:10" ht="14.25" customHeight="1" x14ac:dyDescent="0.25">
      <c r="A126" s="513" t="s">
        <v>55</v>
      </c>
      <c r="B126" s="514"/>
      <c r="C126" s="515"/>
      <c r="D126" s="324" t="s">
        <v>18</v>
      </c>
      <c r="E126" s="11"/>
      <c r="F126" s="11"/>
      <c r="G126" s="346"/>
      <c r="H126" s="200"/>
      <c r="I126" s="463"/>
      <c r="J126" s="450"/>
    </row>
    <row r="127" spans="1:10" ht="14.25" customHeight="1" x14ac:dyDescent="0.25">
      <c r="A127" s="328">
        <v>31</v>
      </c>
      <c r="B127" s="329"/>
      <c r="C127" s="330"/>
      <c r="D127" s="330" t="s">
        <v>22</v>
      </c>
      <c r="E127" s="81"/>
      <c r="F127" s="81"/>
      <c r="G127" s="381">
        <f>G128+G129+G130</f>
        <v>4695.67</v>
      </c>
      <c r="H127" s="457"/>
      <c r="I127" s="462"/>
      <c r="J127" s="450"/>
    </row>
    <row r="128" spans="1:10" ht="14.25" customHeight="1" x14ac:dyDescent="0.25">
      <c r="A128" s="325">
        <v>3111</v>
      </c>
      <c r="B128" s="326"/>
      <c r="C128" s="327"/>
      <c r="D128" s="327" t="s">
        <v>81</v>
      </c>
      <c r="E128" s="80"/>
      <c r="F128" s="80"/>
      <c r="G128" s="460">
        <v>3539.63</v>
      </c>
      <c r="H128" s="200"/>
      <c r="I128" s="463"/>
      <c r="J128" s="450"/>
    </row>
    <row r="129" spans="1:10" ht="14.25" customHeight="1" x14ac:dyDescent="0.25">
      <c r="A129" s="325">
        <v>3121</v>
      </c>
      <c r="B129" s="326"/>
      <c r="C129" s="327"/>
      <c r="D129" s="327" t="s">
        <v>237</v>
      </c>
      <c r="E129" s="80"/>
      <c r="F129" s="80"/>
      <c r="G129" s="460">
        <v>572</v>
      </c>
      <c r="H129" s="200"/>
      <c r="I129" s="463"/>
      <c r="J129" s="450"/>
    </row>
    <row r="130" spans="1:10" ht="27.75" customHeight="1" x14ac:dyDescent="0.25">
      <c r="A130" s="325">
        <v>3132</v>
      </c>
      <c r="B130" s="326"/>
      <c r="C130" s="327"/>
      <c r="D130" s="327" t="s">
        <v>114</v>
      </c>
      <c r="E130" s="80"/>
      <c r="F130" s="80"/>
      <c r="G130" s="460">
        <v>584.04</v>
      </c>
      <c r="H130" s="200"/>
      <c r="I130" s="463"/>
      <c r="J130" s="312"/>
    </row>
    <row r="131" spans="1:10" ht="14.25" customHeight="1" x14ac:dyDescent="0.25">
      <c r="A131" s="328">
        <v>32</v>
      </c>
      <c r="B131" s="329"/>
      <c r="C131" s="330"/>
      <c r="D131" s="330" t="s">
        <v>163</v>
      </c>
      <c r="E131" s="81"/>
      <c r="F131" s="81"/>
      <c r="G131" s="462">
        <f>G132+G133+G134+G135</f>
        <v>228.85000000000002</v>
      </c>
      <c r="H131" s="457"/>
      <c r="I131" s="462"/>
      <c r="J131" s="312"/>
    </row>
    <row r="132" spans="1:10" ht="14.25" customHeight="1" x14ac:dyDescent="0.25">
      <c r="A132" s="325">
        <v>3211</v>
      </c>
      <c r="B132" s="326"/>
      <c r="C132" s="327"/>
      <c r="D132" s="327" t="s">
        <v>94</v>
      </c>
      <c r="E132" s="80"/>
      <c r="F132" s="80"/>
      <c r="G132" s="463"/>
      <c r="H132" s="200"/>
      <c r="I132" s="463"/>
      <c r="J132" s="312"/>
    </row>
    <row r="133" spans="1:10" ht="14.25" customHeight="1" x14ac:dyDescent="0.25">
      <c r="A133" s="325">
        <v>3212</v>
      </c>
      <c r="B133" s="326"/>
      <c r="C133" s="327"/>
      <c r="D133" s="327" t="s">
        <v>85</v>
      </c>
      <c r="E133" s="80"/>
      <c r="F133" s="80"/>
      <c r="G133" s="463">
        <v>165.93</v>
      </c>
      <c r="H133" s="200"/>
      <c r="I133" s="463"/>
      <c r="J133" s="312"/>
    </row>
    <row r="134" spans="1:10" ht="27.75" customHeight="1" x14ac:dyDescent="0.25">
      <c r="A134" s="402">
        <v>3236</v>
      </c>
      <c r="B134" s="403"/>
      <c r="C134" s="404"/>
      <c r="D134" s="404" t="s">
        <v>102</v>
      </c>
      <c r="E134" s="80"/>
      <c r="F134" s="80"/>
      <c r="G134" s="463">
        <v>62.92</v>
      </c>
      <c r="H134" s="200"/>
      <c r="I134" s="463"/>
      <c r="J134" s="312"/>
    </row>
    <row r="135" spans="1:10" ht="14.25" customHeight="1" x14ac:dyDescent="0.25">
      <c r="A135" s="513" t="s">
        <v>190</v>
      </c>
      <c r="B135" s="514"/>
      <c r="C135" s="515"/>
      <c r="D135" s="324" t="s">
        <v>57</v>
      </c>
      <c r="E135" s="80"/>
      <c r="F135" s="80"/>
      <c r="G135" s="347"/>
      <c r="H135" s="200"/>
      <c r="I135" s="463"/>
      <c r="J135" s="312"/>
    </row>
    <row r="136" spans="1:10" ht="14.25" customHeight="1" x14ac:dyDescent="0.25">
      <c r="A136" s="328">
        <v>31</v>
      </c>
      <c r="B136" s="329"/>
      <c r="C136" s="330"/>
      <c r="D136" s="330" t="s">
        <v>22</v>
      </c>
      <c r="E136" s="81"/>
      <c r="F136" s="81"/>
      <c r="G136" s="462">
        <f>G137+G138+G139</f>
        <v>13364.56</v>
      </c>
      <c r="H136" s="457"/>
      <c r="I136" s="462"/>
      <c r="J136" s="312"/>
    </row>
    <row r="137" spans="1:10" ht="14.25" customHeight="1" x14ac:dyDescent="0.25">
      <c r="A137" s="325">
        <v>3111</v>
      </c>
      <c r="B137" s="326"/>
      <c r="C137" s="327"/>
      <c r="D137" s="327" t="s">
        <v>81</v>
      </c>
      <c r="E137" s="80"/>
      <c r="F137" s="80"/>
      <c r="G137" s="463">
        <v>10074.299999999999</v>
      </c>
      <c r="H137" s="200"/>
      <c r="I137" s="463"/>
      <c r="J137" s="312"/>
    </row>
    <row r="138" spans="1:10" ht="14.25" customHeight="1" x14ac:dyDescent="0.25">
      <c r="A138" s="325">
        <v>3121</v>
      </c>
      <c r="B138" s="326"/>
      <c r="C138" s="327"/>
      <c r="D138" s="327" t="s">
        <v>83</v>
      </c>
      <c r="E138" s="80"/>
      <c r="F138" s="80"/>
      <c r="G138" s="463">
        <v>1628</v>
      </c>
      <c r="H138" s="200"/>
      <c r="I138" s="463"/>
      <c r="J138" s="312"/>
    </row>
    <row r="139" spans="1:10" ht="23.25" customHeight="1" x14ac:dyDescent="0.25">
      <c r="A139" s="325">
        <v>3132</v>
      </c>
      <c r="B139" s="326"/>
      <c r="C139" s="327"/>
      <c r="D139" s="327" t="s">
        <v>114</v>
      </c>
      <c r="E139" s="80"/>
      <c r="F139" s="80"/>
      <c r="G139" s="463">
        <v>1662.26</v>
      </c>
      <c r="H139" s="200"/>
      <c r="I139" s="463"/>
      <c r="J139" s="312"/>
    </row>
    <row r="140" spans="1:10" ht="14.25" customHeight="1" x14ac:dyDescent="0.25">
      <c r="A140" s="328">
        <v>32</v>
      </c>
      <c r="B140" s="329"/>
      <c r="C140" s="330"/>
      <c r="D140" s="330" t="s">
        <v>163</v>
      </c>
      <c r="E140" s="81"/>
      <c r="F140" s="81"/>
      <c r="G140" s="462">
        <f>G141+G142+G143</f>
        <v>651.42000000000007</v>
      </c>
      <c r="H140" s="457"/>
      <c r="I140" s="462"/>
      <c r="J140" s="312"/>
    </row>
    <row r="141" spans="1:10" ht="14.25" customHeight="1" x14ac:dyDescent="0.25">
      <c r="A141" s="325">
        <v>3211</v>
      </c>
      <c r="B141" s="326"/>
      <c r="C141" s="327"/>
      <c r="D141" s="327" t="s">
        <v>94</v>
      </c>
      <c r="E141" s="80"/>
      <c r="F141" s="80"/>
      <c r="G141" s="463">
        <v>0</v>
      </c>
      <c r="H141" s="200"/>
      <c r="I141" s="463"/>
      <c r="J141" s="312"/>
    </row>
    <row r="142" spans="1:10" ht="14.25" customHeight="1" x14ac:dyDescent="0.25">
      <c r="A142" s="325">
        <v>3212</v>
      </c>
      <c r="B142" s="326"/>
      <c r="C142" s="327"/>
      <c r="D142" s="327" t="s">
        <v>85</v>
      </c>
      <c r="E142" s="80"/>
      <c r="F142" s="80"/>
      <c r="G142" s="463">
        <v>472.3</v>
      </c>
      <c r="H142" s="200"/>
      <c r="I142" s="463"/>
      <c r="J142" s="312"/>
    </row>
    <row r="143" spans="1:10" ht="34.5" customHeight="1" x14ac:dyDescent="0.25">
      <c r="A143" s="402">
        <v>3236</v>
      </c>
      <c r="B143" s="403"/>
      <c r="C143" s="404"/>
      <c r="D143" s="404" t="s">
        <v>102</v>
      </c>
      <c r="E143" s="78"/>
      <c r="F143" s="78"/>
      <c r="G143" s="463">
        <v>179.12</v>
      </c>
      <c r="H143" s="200"/>
      <c r="I143" s="463"/>
      <c r="J143" s="312"/>
    </row>
    <row r="144" spans="1:10" ht="14.25" customHeight="1" x14ac:dyDescent="0.25">
      <c r="A144" s="503" t="s">
        <v>274</v>
      </c>
      <c r="B144" s="504"/>
      <c r="C144" s="505"/>
      <c r="D144" s="71" t="s">
        <v>273</v>
      </c>
      <c r="E144" s="149"/>
      <c r="F144" s="149"/>
      <c r="G144" s="465"/>
      <c r="H144" s="456"/>
      <c r="I144" s="465"/>
      <c r="J144" s="312"/>
    </row>
    <row r="145" spans="1:10" ht="14.25" customHeight="1" x14ac:dyDescent="0.25">
      <c r="A145" s="513" t="s">
        <v>55</v>
      </c>
      <c r="B145" s="514"/>
      <c r="C145" s="515"/>
      <c r="D145" s="372" t="s">
        <v>18</v>
      </c>
      <c r="E145" s="78"/>
      <c r="F145" s="78"/>
      <c r="G145" s="463"/>
      <c r="H145" s="200"/>
      <c r="I145" s="463"/>
      <c r="J145" s="312"/>
    </row>
    <row r="146" spans="1:10" ht="14.25" customHeight="1" x14ac:dyDescent="0.25">
      <c r="A146" s="376">
        <v>31</v>
      </c>
      <c r="B146" s="377"/>
      <c r="C146" s="378"/>
      <c r="D146" s="378" t="s">
        <v>22</v>
      </c>
      <c r="E146" s="81"/>
      <c r="F146" s="81"/>
      <c r="G146" s="462"/>
      <c r="H146" s="457"/>
      <c r="I146" s="462"/>
      <c r="J146" s="312"/>
    </row>
    <row r="147" spans="1:10" ht="14.25" customHeight="1" x14ac:dyDescent="0.25">
      <c r="A147" s="373">
        <v>3111</v>
      </c>
      <c r="B147" s="374"/>
      <c r="C147" s="375"/>
      <c r="D147" s="375" t="s">
        <v>81</v>
      </c>
      <c r="E147" s="78"/>
      <c r="F147" s="78"/>
      <c r="G147" s="463"/>
      <c r="H147" s="200"/>
      <c r="I147" s="463"/>
      <c r="J147" s="312"/>
    </row>
    <row r="148" spans="1:10" ht="14.25" customHeight="1" x14ac:dyDescent="0.25">
      <c r="A148" s="373">
        <v>3121</v>
      </c>
      <c r="B148" s="374"/>
      <c r="C148" s="375"/>
      <c r="D148" s="375" t="s">
        <v>237</v>
      </c>
      <c r="E148" s="78"/>
      <c r="F148" s="78"/>
      <c r="G148" s="463"/>
      <c r="H148" s="200"/>
      <c r="I148" s="463"/>
      <c r="J148" s="312"/>
    </row>
    <row r="149" spans="1:10" ht="27" customHeight="1" x14ac:dyDescent="0.25">
      <c r="A149" s="373">
        <v>3132</v>
      </c>
      <c r="B149" s="374"/>
      <c r="C149" s="375"/>
      <c r="D149" s="375" t="s">
        <v>114</v>
      </c>
      <c r="E149" s="78"/>
      <c r="F149" s="78"/>
      <c r="G149" s="463"/>
      <c r="H149" s="200"/>
      <c r="I149" s="463"/>
      <c r="J149" s="312"/>
    </row>
    <row r="150" spans="1:10" ht="14.25" customHeight="1" x14ac:dyDescent="0.25">
      <c r="A150" s="376">
        <v>32</v>
      </c>
      <c r="B150" s="377"/>
      <c r="C150" s="378"/>
      <c r="D150" s="378" t="s">
        <v>163</v>
      </c>
      <c r="E150" s="81"/>
      <c r="F150" s="81"/>
      <c r="G150" s="462"/>
      <c r="H150" s="457"/>
      <c r="I150" s="462"/>
      <c r="J150" s="312"/>
    </row>
    <row r="151" spans="1:10" ht="14.25" customHeight="1" x14ac:dyDescent="0.25">
      <c r="A151" s="373">
        <v>3211</v>
      </c>
      <c r="B151" s="374"/>
      <c r="C151" s="375"/>
      <c r="D151" s="375" t="s">
        <v>94</v>
      </c>
      <c r="E151" s="78"/>
      <c r="F151" s="78"/>
      <c r="G151" s="463"/>
      <c r="H151" s="200"/>
      <c r="I151" s="463"/>
      <c r="J151" s="312"/>
    </row>
    <row r="152" spans="1:10" ht="14.25" customHeight="1" x14ac:dyDescent="0.25">
      <c r="A152" s="373">
        <v>3212</v>
      </c>
      <c r="B152" s="374"/>
      <c r="C152" s="375"/>
      <c r="D152" s="375" t="s">
        <v>85</v>
      </c>
      <c r="E152" s="78"/>
      <c r="F152" s="78"/>
      <c r="G152" s="463"/>
      <c r="H152" s="200"/>
      <c r="I152" s="463"/>
      <c r="J152" s="312"/>
    </row>
    <row r="153" spans="1:10" ht="14.25" customHeight="1" x14ac:dyDescent="0.25">
      <c r="A153" s="513" t="s">
        <v>190</v>
      </c>
      <c r="B153" s="514"/>
      <c r="C153" s="515"/>
      <c r="D153" s="372" t="s">
        <v>57</v>
      </c>
      <c r="E153" s="78"/>
      <c r="F153" s="78"/>
      <c r="G153" s="463"/>
      <c r="H153" s="200"/>
      <c r="I153" s="463"/>
      <c r="J153" s="312"/>
    </row>
    <row r="154" spans="1:10" ht="14.25" customHeight="1" x14ac:dyDescent="0.25">
      <c r="A154" s="376">
        <v>31</v>
      </c>
      <c r="B154" s="377"/>
      <c r="C154" s="378"/>
      <c r="D154" s="378" t="s">
        <v>22</v>
      </c>
      <c r="E154" s="81"/>
      <c r="F154" s="81"/>
      <c r="G154" s="462"/>
      <c r="H154" s="457"/>
      <c r="I154" s="462"/>
      <c r="J154" s="312"/>
    </row>
    <row r="155" spans="1:10" ht="14.25" customHeight="1" x14ac:dyDescent="0.25">
      <c r="A155" s="373">
        <v>3111</v>
      </c>
      <c r="B155" s="374"/>
      <c r="C155" s="375"/>
      <c r="D155" s="375" t="s">
        <v>81</v>
      </c>
      <c r="E155" s="78"/>
      <c r="F155" s="78"/>
      <c r="G155" s="463"/>
      <c r="H155" s="200"/>
      <c r="I155" s="463"/>
      <c r="J155" s="312"/>
    </row>
    <row r="156" spans="1:10" ht="14.25" customHeight="1" x14ac:dyDescent="0.25">
      <c r="A156" s="373">
        <v>3121</v>
      </c>
      <c r="B156" s="374"/>
      <c r="C156" s="375"/>
      <c r="D156" s="375" t="s">
        <v>83</v>
      </c>
      <c r="E156" s="78"/>
      <c r="F156" s="78"/>
      <c r="G156" s="463"/>
      <c r="H156" s="200"/>
      <c r="I156" s="463"/>
      <c r="J156" s="312"/>
    </row>
    <row r="157" spans="1:10" ht="21.75" customHeight="1" x14ac:dyDescent="0.25">
      <c r="A157" s="373">
        <v>3132</v>
      </c>
      <c r="B157" s="374"/>
      <c r="C157" s="375"/>
      <c r="D157" s="375" t="s">
        <v>114</v>
      </c>
      <c r="E157" s="78"/>
      <c r="F157" s="78"/>
      <c r="G157" s="463"/>
      <c r="H157" s="200"/>
      <c r="I157" s="463"/>
      <c r="J157" s="312"/>
    </row>
    <row r="158" spans="1:10" ht="14.25" customHeight="1" x14ac:dyDescent="0.25">
      <c r="A158" s="376">
        <v>32</v>
      </c>
      <c r="B158" s="377"/>
      <c r="C158" s="378"/>
      <c r="D158" s="378" t="s">
        <v>163</v>
      </c>
      <c r="E158" s="81"/>
      <c r="F158" s="81"/>
      <c r="G158" s="462"/>
      <c r="H158" s="457"/>
      <c r="I158" s="462"/>
      <c r="J158" s="312"/>
    </row>
    <row r="159" spans="1:10" ht="14.25" customHeight="1" x14ac:dyDescent="0.25">
      <c r="A159" s="373">
        <v>3211</v>
      </c>
      <c r="B159" s="374"/>
      <c r="C159" s="375"/>
      <c r="D159" s="375" t="s">
        <v>94</v>
      </c>
      <c r="E159" s="78"/>
      <c r="F159" s="78"/>
      <c r="G159" s="463"/>
      <c r="H159" s="200"/>
      <c r="I159" s="463"/>
      <c r="J159" s="312"/>
    </row>
    <row r="160" spans="1:10" ht="14.25" customHeight="1" x14ac:dyDescent="0.25">
      <c r="A160" s="373">
        <v>3212</v>
      </c>
      <c r="B160" s="374"/>
      <c r="C160" s="375"/>
      <c r="D160" s="375" t="s">
        <v>85</v>
      </c>
      <c r="E160" s="78"/>
      <c r="F160" s="78"/>
      <c r="G160" s="463"/>
      <c r="H160" s="200"/>
      <c r="I160" s="463"/>
      <c r="J160" s="312"/>
    </row>
    <row r="161" spans="1:10" ht="13.5" customHeight="1" x14ac:dyDescent="0.25">
      <c r="A161" s="524" t="s">
        <v>119</v>
      </c>
      <c r="B161" s="525"/>
      <c r="C161" s="526"/>
      <c r="D161" s="71" t="s">
        <v>120</v>
      </c>
      <c r="E161" s="90">
        <f>E163</f>
        <v>530.88</v>
      </c>
      <c r="F161" s="90">
        <v>531</v>
      </c>
      <c r="G161" s="345">
        <f>G163</f>
        <v>531</v>
      </c>
      <c r="H161" s="199">
        <f t="shared" ref="H161:H203" si="4">G161/E161*100</f>
        <v>100.02260397830018</v>
      </c>
      <c r="I161" s="345">
        <f t="shared" ref="I161:I221" si="5">G161/F161*100</f>
        <v>100</v>
      </c>
      <c r="J161" s="312"/>
    </row>
    <row r="162" spans="1:10" x14ac:dyDescent="0.25">
      <c r="A162" s="513" t="s">
        <v>55</v>
      </c>
      <c r="B162" s="514"/>
      <c r="C162" s="515"/>
      <c r="D162" s="53" t="s">
        <v>18</v>
      </c>
      <c r="E162" s="82"/>
      <c r="F162" s="82"/>
      <c r="G162" s="463"/>
      <c r="H162" s="200"/>
      <c r="I162" s="463"/>
      <c r="J162" s="312"/>
    </row>
    <row r="163" spans="1:10" x14ac:dyDescent="0.25">
      <c r="A163" s="64">
        <v>32</v>
      </c>
      <c r="B163" s="65"/>
      <c r="C163" s="66"/>
      <c r="D163" s="66" t="s">
        <v>31</v>
      </c>
      <c r="E163" s="81">
        <f>E164</f>
        <v>530.88</v>
      </c>
      <c r="F163" s="81">
        <v>531</v>
      </c>
      <c r="G163" s="462">
        <f>G164</f>
        <v>531</v>
      </c>
      <c r="H163" s="457">
        <f t="shared" si="4"/>
        <v>100.02260397830018</v>
      </c>
      <c r="I163" s="462">
        <f t="shared" si="5"/>
        <v>100</v>
      </c>
      <c r="J163" s="312"/>
    </row>
    <row r="164" spans="1:10" x14ac:dyDescent="0.25">
      <c r="A164" s="54">
        <v>3237</v>
      </c>
      <c r="B164" s="55"/>
      <c r="C164" s="56"/>
      <c r="D164" s="56" t="s">
        <v>112</v>
      </c>
      <c r="E164" s="392">
        <v>530.88</v>
      </c>
      <c r="F164" s="392">
        <v>531</v>
      </c>
      <c r="G164" s="466">
        <v>531</v>
      </c>
      <c r="H164" s="200">
        <f t="shared" si="4"/>
        <v>100.02260397830018</v>
      </c>
      <c r="I164" s="463">
        <f t="shared" si="5"/>
        <v>100</v>
      </c>
      <c r="J164" s="312">
        <v>530.88</v>
      </c>
    </row>
    <row r="165" spans="1:10" x14ac:dyDescent="0.25">
      <c r="A165" s="161" t="s">
        <v>169</v>
      </c>
      <c r="B165" s="162"/>
      <c r="C165" s="163"/>
      <c r="D165" s="163" t="s">
        <v>170</v>
      </c>
      <c r="E165" s="149"/>
      <c r="F165" s="149"/>
      <c r="G165" s="461"/>
      <c r="H165" s="456"/>
      <c r="I165" s="465"/>
      <c r="J165" s="312"/>
    </row>
    <row r="166" spans="1:10" x14ac:dyDescent="0.25">
      <c r="A166" s="213" t="s">
        <v>171</v>
      </c>
      <c r="B166" s="214" t="s">
        <v>172</v>
      </c>
      <c r="C166" s="215" t="s">
        <v>173</v>
      </c>
      <c r="D166" s="163" t="s">
        <v>174</v>
      </c>
      <c r="E166" s="284">
        <f>E168</f>
        <v>4921.25</v>
      </c>
      <c r="F166" s="284">
        <v>4625</v>
      </c>
      <c r="G166" s="441">
        <f>G168+G171</f>
        <v>4625</v>
      </c>
      <c r="H166" s="199">
        <f t="shared" si="4"/>
        <v>93.980187960375915</v>
      </c>
      <c r="I166" s="345">
        <f t="shared" si="5"/>
        <v>100</v>
      </c>
      <c r="J166" s="450"/>
    </row>
    <row r="167" spans="1:10" x14ac:dyDescent="0.25">
      <c r="A167" s="513" t="s">
        <v>55</v>
      </c>
      <c r="B167" s="514"/>
      <c r="C167" s="515"/>
      <c r="D167" s="256" t="s">
        <v>18</v>
      </c>
      <c r="E167" s="289"/>
      <c r="F167" s="289"/>
      <c r="G167" s="460"/>
      <c r="H167" s="200"/>
      <c r="I167" s="463"/>
      <c r="J167" s="450"/>
    </row>
    <row r="168" spans="1:10" ht="25.5" x14ac:dyDescent="0.25">
      <c r="A168" s="185">
        <v>42</v>
      </c>
      <c r="B168" s="61"/>
      <c r="C168" s="62"/>
      <c r="D168" s="62" t="s">
        <v>220</v>
      </c>
      <c r="E168" s="81">
        <f>E169+E170</f>
        <v>4921.25</v>
      </c>
      <c r="F168" s="81"/>
      <c r="G168" s="381"/>
      <c r="H168" s="457">
        <f t="shared" si="4"/>
        <v>0</v>
      </c>
      <c r="I168" s="462"/>
      <c r="J168" s="450"/>
    </row>
    <row r="169" spans="1:10" x14ac:dyDescent="0.25">
      <c r="A169" s="167">
        <v>4221</v>
      </c>
      <c r="B169" s="168"/>
      <c r="C169" s="169"/>
      <c r="D169" s="169" t="s">
        <v>88</v>
      </c>
      <c r="E169" s="78">
        <v>4921.25</v>
      </c>
      <c r="F169" s="78"/>
      <c r="G169" s="460">
        <v>0</v>
      </c>
      <c r="H169" s="200">
        <f t="shared" si="4"/>
        <v>0</v>
      </c>
      <c r="I169" s="463"/>
      <c r="J169" s="450"/>
    </row>
    <row r="170" spans="1:10" ht="25.5" x14ac:dyDescent="0.25">
      <c r="A170" s="167">
        <v>4227</v>
      </c>
      <c r="B170" s="168"/>
      <c r="C170" s="169"/>
      <c r="D170" s="169" t="s">
        <v>176</v>
      </c>
      <c r="E170" s="78">
        <v>0</v>
      </c>
      <c r="F170" s="78"/>
      <c r="G170" s="460">
        <v>0</v>
      </c>
      <c r="H170" s="200"/>
      <c r="I170" s="463"/>
      <c r="J170" s="450"/>
    </row>
    <row r="171" spans="1:10" s="385" customFormat="1" ht="25.5" x14ac:dyDescent="0.25">
      <c r="A171" s="386">
        <v>45</v>
      </c>
      <c r="B171" s="387"/>
      <c r="C171" s="388"/>
      <c r="D171" s="142" t="s">
        <v>281</v>
      </c>
      <c r="E171" s="389"/>
      <c r="F171" s="389">
        <v>4625</v>
      </c>
      <c r="G171" s="390">
        <f>G172</f>
        <v>4625</v>
      </c>
      <c r="H171" s="457"/>
      <c r="I171" s="462">
        <f t="shared" si="5"/>
        <v>100</v>
      </c>
    </row>
    <row r="172" spans="1:10" s="385" customFormat="1" x14ac:dyDescent="0.25">
      <c r="A172" s="435">
        <v>4511</v>
      </c>
      <c r="B172" s="436"/>
      <c r="C172" s="437"/>
      <c r="D172" s="438" t="s">
        <v>296</v>
      </c>
      <c r="E172" s="439"/>
      <c r="F172" s="439"/>
      <c r="G172" s="440">
        <v>4625</v>
      </c>
      <c r="H172" s="200"/>
      <c r="I172" s="463"/>
    </row>
    <row r="173" spans="1:10" ht="25.5" x14ac:dyDescent="0.25">
      <c r="A173" s="213" t="s">
        <v>171</v>
      </c>
      <c r="B173" s="425" t="s">
        <v>172</v>
      </c>
      <c r="C173" s="215" t="s">
        <v>173</v>
      </c>
      <c r="D173" s="304" t="s">
        <v>232</v>
      </c>
      <c r="E173" s="149"/>
      <c r="F173" s="149"/>
      <c r="G173" s="461"/>
      <c r="H173" s="456"/>
      <c r="I173" s="465"/>
      <c r="J173" s="450"/>
    </row>
    <row r="174" spans="1:10" x14ac:dyDescent="0.25">
      <c r="A174" s="305">
        <v>32</v>
      </c>
      <c r="B174" s="306"/>
      <c r="C174" s="307"/>
      <c r="D174" s="307"/>
      <c r="E174" s="81"/>
      <c r="F174" s="81"/>
      <c r="G174" s="381"/>
      <c r="H174" s="457"/>
      <c r="I174" s="462"/>
      <c r="J174" s="450"/>
    </row>
    <row r="175" spans="1:10" x14ac:dyDescent="0.25">
      <c r="A175" s="308">
        <v>3225</v>
      </c>
      <c r="B175" s="309"/>
      <c r="C175" s="310"/>
      <c r="D175" s="310" t="s">
        <v>204</v>
      </c>
      <c r="E175" s="78"/>
      <c r="F175" s="78"/>
      <c r="G175" s="464"/>
      <c r="H175" s="200"/>
      <c r="I175" s="463"/>
      <c r="J175" s="450"/>
    </row>
    <row r="176" spans="1:10" ht="29.25" customHeight="1" x14ac:dyDescent="0.25">
      <c r="A176" s="524" t="s">
        <v>171</v>
      </c>
      <c r="B176" s="525"/>
      <c r="C176" s="526"/>
      <c r="D176" s="163" t="s">
        <v>222</v>
      </c>
      <c r="E176" s="90">
        <f t="shared" ref="E176:G177" si="6">E177</f>
        <v>600</v>
      </c>
      <c r="F176" s="345">
        <f t="shared" si="6"/>
        <v>900</v>
      </c>
      <c r="G176" s="345">
        <f t="shared" si="6"/>
        <v>900</v>
      </c>
      <c r="H176" s="199">
        <f t="shared" si="4"/>
        <v>150</v>
      </c>
      <c r="I176" s="345">
        <f t="shared" si="5"/>
        <v>100</v>
      </c>
      <c r="J176" s="450"/>
    </row>
    <row r="177" spans="1:10" x14ac:dyDescent="0.25">
      <c r="A177" s="185">
        <v>42</v>
      </c>
      <c r="B177" s="61"/>
      <c r="C177" s="62"/>
      <c r="D177" s="264" t="s">
        <v>221</v>
      </c>
      <c r="E177" s="81">
        <f t="shared" si="6"/>
        <v>600</v>
      </c>
      <c r="F177" s="81">
        <f t="shared" si="6"/>
        <v>900</v>
      </c>
      <c r="G177" s="462">
        <f t="shared" si="6"/>
        <v>900</v>
      </c>
      <c r="H177" s="457">
        <f t="shared" si="4"/>
        <v>150</v>
      </c>
      <c r="I177" s="462">
        <f t="shared" si="5"/>
        <v>100</v>
      </c>
      <c r="J177" s="450"/>
    </row>
    <row r="178" spans="1:10" ht="14.25" customHeight="1" x14ac:dyDescent="0.25">
      <c r="A178" s="167">
        <v>4241</v>
      </c>
      <c r="B178" s="168"/>
      <c r="C178" s="169"/>
      <c r="D178" s="169" t="s">
        <v>89</v>
      </c>
      <c r="E178" s="78">
        <v>600</v>
      </c>
      <c r="F178" s="315">
        <v>900</v>
      </c>
      <c r="G178" s="463">
        <v>900</v>
      </c>
      <c r="H178" s="200">
        <f t="shared" si="4"/>
        <v>150</v>
      </c>
      <c r="I178" s="463">
        <f t="shared" si="5"/>
        <v>100</v>
      </c>
      <c r="J178" s="450"/>
    </row>
    <row r="179" spans="1:10" ht="25.5" x14ac:dyDescent="0.25">
      <c r="A179" s="286" t="s">
        <v>203</v>
      </c>
      <c r="B179" s="287"/>
      <c r="C179" s="288"/>
      <c r="D179" s="265" t="s">
        <v>48</v>
      </c>
      <c r="E179" s="155">
        <f>'POSEBNI DIO'!E180</f>
        <v>2491.75</v>
      </c>
      <c r="F179" s="155"/>
      <c r="G179" s="460"/>
      <c r="H179" s="200">
        <f t="shared" si="4"/>
        <v>0</v>
      </c>
      <c r="I179" s="463"/>
      <c r="J179" s="450"/>
    </row>
    <row r="180" spans="1:10" ht="25.5" x14ac:dyDescent="0.25">
      <c r="A180" s="503" t="s">
        <v>59</v>
      </c>
      <c r="B180" s="504"/>
      <c r="C180" s="505"/>
      <c r="D180" s="243" t="s">
        <v>48</v>
      </c>
      <c r="E180" s="90">
        <f>E182</f>
        <v>2491.75</v>
      </c>
      <c r="F180" s="90">
        <f>F181</f>
        <v>0</v>
      </c>
      <c r="G180" s="344">
        <f>G181</f>
        <v>2700</v>
      </c>
      <c r="H180" s="199">
        <f t="shared" si="4"/>
        <v>108.35758001404636</v>
      </c>
      <c r="I180" s="345"/>
      <c r="J180" s="450"/>
    </row>
    <row r="181" spans="1:10" x14ac:dyDescent="0.25">
      <c r="A181" s="185">
        <v>32</v>
      </c>
      <c r="B181" s="61"/>
      <c r="C181" s="62"/>
      <c r="D181" s="62" t="s">
        <v>31</v>
      </c>
      <c r="E181" s="140">
        <v>2491.75</v>
      </c>
      <c r="F181" s="140">
        <f>F182</f>
        <v>0</v>
      </c>
      <c r="G181" s="381">
        <f>G182</f>
        <v>2700</v>
      </c>
      <c r="H181" s="457">
        <f t="shared" si="4"/>
        <v>108.35758001404636</v>
      </c>
      <c r="I181" s="462"/>
      <c r="J181" s="450"/>
    </row>
    <row r="182" spans="1:10" ht="25.5" x14ac:dyDescent="0.25">
      <c r="A182" s="259">
        <v>3232</v>
      </c>
      <c r="B182" s="247"/>
      <c r="C182" s="248"/>
      <c r="D182" s="404" t="s">
        <v>77</v>
      </c>
      <c r="E182" s="266">
        <v>2491.75</v>
      </c>
      <c r="F182" s="418"/>
      <c r="G182" s="460">
        <v>2700</v>
      </c>
      <c r="H182" s="200">
        <f t="shared" si="4"/>
        <v>108.35758001404636</v>
      </c>
      <c r="I182" s="463"/>
      <c r="J182" s="450"/>
    </row>
    <row r="183" spans="1:10" x14ac:dyDescent="0.25">
      <c r="A183" s="402"/>
      <c r="B183" s="408"/>
      <c r="C183" s="409"/>
      <c r="D183" s="409"/>
      <c r="E183" s="266"/>
      <c r="F183" s="418"/>
      <c r="G183" s="467"/>
      <c r="H183" s="200"/>
      <c r="I183" s="463"/>
      <c r="J183" s="450"/>
    </row>
    <row r="184" spans="1:10" ht="25.5" x14ac:dyDescent="0.25">
      <c r="A184" s="550" t="s">
        <v>40</v>
      </c>
      <c r="B184" s="551"/>
      <c r="C184" s="552"/>
      <c r="D184" s="94" t="s">
        <v>58</v>
      </c>
      <c r="E184" s="92">
        <f>E185+E281+E306+E313+E332+E360+E400+E428+E439+E213+E357+E328+E435</f>
        <v>1898910.9</v>
      </c>
      <c r="F184" s="92">
        <f>F185+F281+F306+F313+F328+F360+F396+F400+F428+F432+F439+F332</f>
        <v>2560078.02</v>
      </c>
      <c r="G184" s="468">
        <f>G185+G281+G306+G313+G328+G360+G396+G400-J189+G428+G432+G439+G332+G435</f>
        <v>2373411.41</v>
      </c>
      <c r="H184" s="479">
        <f t="shared" si="4"/>
        <v>124.98803445701429</v>
      </c>
      <c r="I184" s="480">
        <f t="shared" si="5"/>
        <v>92.708557764969996</v>
      </c>
      <c r="J184" s="450"/>
    </row>
    <row r="185" spans="1:10" x14ac:dyDescent="0.25">
      <c r="A185" s="503" t="s">
        <v>59</v>
      </c>
      <c r="B185" s="504"/>
      <c r="C185" s="505"/>
      <c r="D185" s="42" t="s">
        <v>19</v>
      </c>
      <c r="E185" s="90">
        <f>E188+E192+E199+E207+E213+E220+E237+E250+E259</f>
        <v>44270.75</v>
      </c>
      <c r="F185" s="90">
        <f>F188+F192+F199+F207+F213+F220+F237+F250+F259</f>
        <v>33568</v>
      </c>
      <c r="G185" s="469">
        <f>G188+G192+G199+G207+G213+G220+G237+G250+G259+G216+G218</f>
        <v>54402.610000000008</v>
      </c>
      <c r="H185" s="199">
        <f t="shared" si="4"/>
        <v>122.88612684447409</v>
      </c>
      <c r="I185" s="345">
        <f t="shared" si="5"/>
        <v>162.06687917063874</v>
      </c>
      <c r="J185" s="450"/>
    </row>
    <row r="186" spans="1:10" x14ac:dyDescent="0.25">
      <c r="A186" s="513" t="s">
        <v>60</v>
      </c>
      <c r="B186" s="514"/>
      <c r="C186" s="515"/>
      <c r="D186" s="40" t="s">
        <v>61</v>
      </c>
      <c r="E186" s="80"/>
      <c r="F186" s="11"/>
      <c r="G186" s="460"/>
      <c r="H186" s="200"/>
      <c r="I186" s="463"/>
      <c r="J186" s="450"/>
    </row>
    <row r="187" spans="1:10" x14ac:dyDescent="0.25">
      <c r="A187" s="57">
        <v>32</v>
      </c>
      <c r="B187" s="63"/>
      <c r="C187" s="60"/>
      <c r="D187" s="60" t="s">
        <v>31</v>
      </c>
      <c r="E187" s="81">
        <f>E188+E192+E199+E207</f>
        <v>9286.09</v>
      </c>
      <c r="F187" s="81">
        <f>F188+F192+F199+F207</f>
        <v>9300</v>
      </c>
      <c r="G187" s="470">
        <f>G188+G192+G199+G207</f>
        <v>11347.58</v>
      </c>
      <c r="H187" s="457">
        <f t="shared" si="4"/>
        <v>122.19976330188487</v>
      </c>
      <c r="I187" s="462">
        <f t="shared" si="5"/>
        <v>122.01698924731184</v>
      </c>
      <c r="J187" s="450"/>
    </row>
    <row r="188" spans="1:10" x14ac:dyDescent="0.25">
      <c r="A188" s="229">
        <v>321</v>
      </c>
      <c r="B188" s="230"/>
      <c r="C188" s="227"/>
      <c r="D188" s="227" t="s">
        <v>163</v>
      </c>
      <c r="E188" s="228">
        <f>E189+E190+E191</f>
        <v>951.8</v>
      </c>
      <c r="F188" s="391">
        <f>F189+F190+F191</f>
        <v>1700</v>
      </c>
      <c r="G188" s="459">
        <f>G189+G190+G191</f>
        <v>3499.29</v>
      </c>
      <c r="H188" s="458">
        <f t="shared" si="4"/>
        <v>367.64971632695949</v>
      </c>
      <c r="I188" s="477">
        <f t="shared" si="5"/>
        <v>205.84058823529409</v>
      </c>
      <c r="J188" s="450"/>
    </row>
    <row r="189" spans="1:10" x14ac:dyDescent="0.25">
      <c r="A189" s="50">
        <v>3211</v>
      </c>
      <c r="B189" s="51"/>
      <c r="C189" s="52"/>
      <c r="D189" s="49" t="s">
        <v>94</v>
      </c>
      <c r="E189" s="80">
        <v>876.5</v>
      </c>
      <c r="F189" s="392">
        <v>1500</v>
      </c>
      <c r="G189" s="460">
        <v>3278.29</v>
      </c>
      <c r="H189" s="200">
        <f t="shared" si="4"/>
        <v>374.02053622361666</v>
      </c>
      <c r="I189" s="463">
        <f t="shared" si="5"/>
        <v>218.55266666666665</v>
      </c>
      <c r="J189" s="450">
        <v>19.649999999999999</v>
      </c>
    </row>
    <row r="190" spans="1:10" ht="24.75" customHeight="1" x14ac:dyDescent="0.25">
      <c r="A190" s="50">
        <v>3213</v>
      </c>
      <c r="B190" s="51"/>
      <c r="C190" s="52"/>
      <c r="D190" s="49" t="s">
        <v>95</v>
      </c>
      <c r="E190" s="80">
        <v>75.3</v>
      </c>
      <c r="F190" s="392">
        <v>100</v>
      </c>
      <c r="G190" s="460">
        <v>80</v>
      </c>
      <c r="H190" s="200">
        <f t="shared" si="4"/>
        <v>106.24169986719787</v>
      </c>
      <c r="I190" s="463">
        <f t="shared" si="5"/>
        <v>80</v>
      </c>
      <c r="J190" s="450"/>
    </row>
    <row r="191" spans="1:10" x14ac:dyDescent="0.25">
      <c r="A191" s="50">
        <v>3214</v>
      </c>
      <c r="B191" s="51"/>
      <c r="C191" s="52"/>
      <c r="D191" s="169" t="s">
        <v>177</v>
      </c>
      <c r="E191" s="80">
        <v>0</v>
      </c>
      <c r="F191" s="392">
        <v>100</v>
      </c>
      <c r="G191" s="460">
        <v>141</v>
      </c>
      <c r="H191" s="200"/>
      <c r="I191" s="463">
        <f t="shared" si="5"/>
        <v>141</v>
      </c>
      <c r="J191" s="450"/>
    </row>
    <row r="192" spans="1:10" x14ac:dyDescent="0.25">
      <c r="A192" s="231">
        <v>322</v>
      </c>
      <c r="B192" s="232"/>
      <c r="C192" s="233"/>
      <c r="D192" s="227" t="s">
        <v>164</v>
      </c>
      <c r="E192" s="234">
        <f>E193+E194+E195+E196+E197+E198</f>
        <v>3339.78</v>
      </c>
      <c r="F192" s="391">
        <f>F193+F194+F195+F196+F197+F198</f>
        <v>4350</v>
      </c>
      <c r="G192" s="459">
        <f>G193+G194+G195+G196+G197+G198</f>
        <v>4898.7100000000009</v>
      </c>
      <c r="H192" s="458">
        <f t="shared" si="4"/>
        <v>146.6776254723365</v>
      </c>
      <c r="I192" s="477">
        <f t="shared" si="5"/>
        <v>112.61402298850578</v>
      </c>
      <c r="J192" s="450"/>
    </row>
    <row r="193" spans="1:10" x14ac:dyDescent="0.25">
      <c r="A193" s="50">
        <v>3221</v>
      </c>
      <c r="B193" s="51"/>
      <c r="C193" s="52"/>
      <c r="D193" s="49" t="s">
        <v>73</v>
      </c>
      <c r="E193" s="80">
        <v>1089.24</v>
      </c>
      <c r="F193" s="392">
        <v>1000</v>
      </c>
      <c r="G193" s="460">
        <v>1000</v>
      </c>
      <c r="H193" s="200">
        <f t="shared" si="4"/>
        <v>91.807131577980968</v>
      </c>
      <c r="I193" s="463">
        <f t="shared" si="5"/>
        <v>100</v>
      </c>
      <c r="J193" s="450"/>
    </row>
    <row r="194" spans="1:10" x14ac:dyDescent="0.25">
      <c r="A194" s="72">
        <v>3222</v>
      </c>
      <c r="C194" s="74"/>
      <c r="D194" s="73" t="s">
        <v>72</v>
      </c>
      <c r="E194" s="80">
        <v>0</v>
      </c>
      <c r="F194" s="392">
        <v>50</v>
      </c>
      <c r="G194" s="460">
        <v>3.99</v>
      </c>
      <c r="H194" s="200"/>
      <c r="I194" s="463">
        <f t="shared" si="5"/>
        <v>7.9800000000000013</v>
      </c>
      <c r="J194" s="450"/>
    </row>
    <row r="195" spans="1:10" x14ac:dyDescent="0.25">
      <c r="A195" s="50">
        <v>3223</v>
      </c>
      <c r="B195" s="51"/>
      <c r="C195" s="52"/>
      <c r="D195" s="49" t="s">
        <v>97</v>
      </c>
      <c r="E195" s="80">
        <v>1958.49</v>
      </c>
      <c r="F195" s="392">
        <v>2500</v>
      </c>
      <c r="G195" s="460">
        <v>2675.77</v>
      </c>
      <c r="H195" s="200">
        <f t="shared" si="4"/>
        <v>136.6241338990753</v>
      </c>
      <c r="I195" s="463">
        <f t="shared" si="5"/>
        <v>107.0308</v>
      </c>
      <c r="J195" s="450"/>
    </row>
    <row r="196" spans="1:10" ht="25.5" x14ac:dyDescent="0.25">
      <c r="A196" s="50">
        <v>3224</v>
      </c>
      <c r="B196" s="51"/>
      <c r="C196" s="52"/>
      <c r="D196" s="49" t="s">
        <v>74</v>
      </c>
      <c r="E196" s="80">
        <v>0</v>
      </c>
      <c r="F196" s="392">
        <v>300</v>
      </c>
      <c r="G196" s="460">
        <v>888.94</v>
      </c>
      <c r="H196" s="200"/>
      <c r="I196" s="463">
        <f t="shared" si="5"/>
        <v>296.31333333333333</v>
      </c>
      <c r="J196" s="450"/>
    </row>
    <row r="197" spans="1:10" x14ac:dyDescent="0.25">
      <c r="A197" s="50">
        <v>3225</v>
      </c>
      <c r="B197" s="51"/>
      <c r="C197" s="52"/>
      <c r="D197" s="49" t="s">
        <v>75</v>
      </c>
      <c r="E197" s="80">
        <v>128.34</v>
      </c>
      <c r="F197" s="392">
        <v>300</v>
      </c>
      <c r="G197" s="460">
        <v>119.17</v>
      </c>
      <c r="H197" s="200">
        <f t="shared" si="4"/>
        <v>92.854916627707652</v>
      </c>
      <c r="I197" s="463">
        <f t="shared" si="5"/>
        <v>39.723333333333329</v>
      </c>
      <c r="J197" s="450"/>
    </row>
    <row r="198" spans="1:10" ht="25.5" x14ac:dyDescent="0.25">
      <c r="A198" s="50">
        <v>3227</v>
      </c>
      <c r="B198" s="51"/>
      <c r="C198" s="52"/>
      <c r="D198" s="49" t="s">
        <v>98</v>
      </c>
      <c r="E198" s="80">
        <v>163.71</v>
      </c>
      <c r="F198" s="392">
        <v>200</v>
      </c>
      <c r="G198" s="460">
        <v>210.84</v>
      </c>
      <c r="H198" s="200">
        <f t="shared" si="4"/>
        <v>128.78871174638081</v>
      </c>
      <c r="I198" s="463">
        <f t="shared" si="5"/>
        <v>105.42</v>
      </c>
      <c r="J198" s="450"/>
    </row>
    <row r="199" spans="1:10" x14ac:dyDescent="0.25">
      <c r="A199" s="231">
        <v>323</v>
      </c>
      <c r="B199" s="232"/>
      <c r="C199" s="233"/>
      <c r="D199" s="227" t="s">
        <v>165</v>
      </c>
      <c r="E199" s="234">
        <f>E200+E201+E202+E204+E206+E203+E205</f>
        <v>4771.8500000000004</v>
      </c>
      <c r="F199" s="391">
        <f>F200+F201+F202+F203+F204+F205+F206</f>
        <v>2775</v>
      </c>
      <c r="G199" s="459">
        <f>G200+G201+G202+G203+G204+G205+G206</f>
        <v>2697.32</v>
      </c>
      <c r="H199" s="458">
        <f t="shared" si="4"/>
        <v>56.525666146253549</v>
      </c>
      <c r="I199" s="477">
        <f t="shared" si="5"/>
        <v>97.200720720720724</v>
      </c>
      <c r="J199" s="450"/>
    </row>
    <row r="200" spans="1:10" ht="19.5" customHeight="1" x14ac:dyDescent="0.25">
      <c r="A200" s="50">
        <v>3231</v>
      </c>
      <c r="B200" s="51"/>
      <c r="C200" s="52"/>
      <c r="D200" s="49" t="s">
        <v>99</v>
      </c>
      <c r="E200" s="80">
        <v>87.03</v>
      </c>
      <c r="F200" s="392">
        <v>400</v>
      </c>
      <c r="G200" s="460">
        <v>397.99</v>
      </c>
      <c r="H200" s="200">
        <f t="shared" si="4"/>
        <v>457.30207974261748</v>
      </c>
      <c r="I200" s="463">
        <f t="shared" si="5"/>
        <v>99.497500000000002</v>
      </c>
      <c r="J200" s="450"/>
    </row>
    <row r="201" spans="1:10" ht="25.5" x14ac:dyDescent="0.25">
      <c r="A201" s="50">
        <v>3232</v>
      </c>
      <c r="B201" s="51"/>
      <c r="C201" s="52"/>
      <c r="D201" s="49" t="s">
        <v>77</v>
      </c>
      <c r="E201" s="80">
        <v>1000</v>
      </c>
      <c r="F201" s="392">
        <v>1200</v>
      </c>
      <c r="G201" s="460">
        <v>1209.49</v>
      </c>
      <c r="H201" s="200">
        <f t="shared" si="4"/>
        <v>120.949</v>
      </c>
      <c r="I201" s="463">
        <f t="shared" si="5"/>
        <v>100.79083333333334</v>
      </c>
      <c r="J201" s="450"/>
    </row>
    <row r="202" spans="1:10" ht="18.75" customHeight="1" x14ac:dyDescent="0.25">
      <c r="A202" s="50">
        <v>3234</v>
      </c>
      <c r="B202" s="51"/>
      <c r="C202" s="52"/>
      <c r="D202" s="49" t="s">
        <v>101</v>
      </c>
      <c r="E202" s="80">
        <v>925.24</v>
      </c>
      <c r="F202" s="392">
        <v>500</v>
      </c>
      <c r="G202" s="460">
        <v>447.28</v>
      </c>
      <c r="H202" s="200">
        <f t="shared" si="4"/>
        <v>48.342051791967492</v>
      </c>
      <c r="I202" s="463">
        <f t="shared" si="5"/>
        <v>89.455999999999989</v>
      </c>
      <c r="J202" s="450"/>
    </row>
    <row r="203" spans="1:10" ht="27" customHeight="1" x14ac:dyDescent="0.25">
      <c r="A203" s="50">
        <v>3236</v>
      </c>
      <c r="B203" s="51"/>
      <c r="C203" s="52"/>
      <c r="D203" s="209" t="s">
        <v>102</v>
      </c>
      <c r="E203" s="80">
        <v>576.34</v>
      </c>
      <c r="F203" s="392">
        <v>100</v>
      </c>
      <c r="G203" s="460"/>
      <c r="H203" s="200">
        <f t="shared" si="4"/>
        <v>0</v>
      </c>
      <c r="I203" s="463">
        <f t="shared" si="5"/>
        <v>0</v>
      </c>
      <c r="J203" s="450"/>
    </row>
    <row r="204" spans="1:10" ht="17.25" customHeight="1" x14ac:dyDescent="0.25">
      <c r="A204" s="50">
        <v>3237</v>
      </c>
      <c r="B204" s="51"/>
      <c r="C204" s="52"/>
      <c r="D204" s="49" t="s">
        <v>180</v>
      </c>
      <c r="E204" s="80">
        <v>165.92</v>
      </c>
      <c r="F204" s="392">
        <v>375</v>
      </c>
      <c r="G204" s="460">
        <v>424.98</v>
      </c>
      <c r="H204" s="200">
        <f t="shared" ref="H204:H266" si="7">G204/E204*100</f>
        <v>256.13548698167796</v>
      </c>
      <c r="I204" s="463">
        <f t="shared" si="5"/>
        <v>113.328</v>
      </c>
      <c r="J204" s="450"/>
    </row>
    <row r="205" spans="1:10" ht="17.25" customHeight="1" x14ac:dyDescent="0.25">
      <c r="A205" s="50">
        <v>3238</v>
      </c>
      <c r="B205" s="51"/>
      <c r="C205" s="52"/>
      <c r="D205" s="73" t="s">
        <v>103</v>
      </c>
      <c r="E205" s="80">
        <v>1565.42</v>
      </c>
      <c r="F205" s="392">
        <v>100</v>
      </c>
      <c r="G205" s="460">
        <v>195.75</v>
      </c>
      <c r="H205" s="200">
        <f t="shared" si="7"/>
        <v>12.50463134494257</v>
      </c>
      <c r="I205" s="463">
        <f>G205/F205*100</f>
        <v>195.75</v>
      </c>
      <c r="J205" s="450"/>
    </row>
    <row r="206" spans="1:10" ht="20.25" customHeight="1" x14ac:dyDescent="0.25">
      <c r="A206" s="50">
        <v>3239</v>
      </c>
      <c r="B206" s="51"/>
      <c r="C206" s="52"/>
      <c r="D206" s="73" t="s">
        <v>104</v>
      </c>
      <c r="E206" s="80">
        <v>451.9</v>
      </c>
      <c r="F206" s="392">
        <v>100</v>
      </c>
      <c r="G206" s="460">
        <v>21.83</v>
      </c>
      <c r="H206" s="200">
        <f t="shared" si="7"/>
        <v>4.8307147599026328</v>
      </c>
      <c r="I206" s="463">
        <f t="shared" si="5"/>
        <v>21.83</v>
      </c>
      <c r="J206" s="450"/>
    </row>
    <row r="207" spans="1:10" ht="25.5" x14ac:dyDescent="0.25">
      <c r="A207" s="231">
        <v>329</v>
      </c>
      <c r="B207" s="235"/>
      <c r="C207" s="236"/>
      <c r="D207" s="237" t="s">
        <v>109</v>
      </c>
      <c r="E207" s="234">
        <f>E208+E209+E210+E211+E212</f>
        <v>222.66</v>
      </c>
      <c r="F207" s="391">
        <f>F208+F209+F210+F211+F212</f>
        <v>475</v>
      </c>
      <c r="G207" s="459">
        <f>G208+G209+G210+G211+G212</f>
        <v>252.26</v>
      </c>
      <c r="H207" s="458">
        <f t="shared" si="7"/>
        <v>113.29381119195186</v>
      </c>
      <c r="I207" s="477">
        <f t="shared" si="5"/>
        <v>53.107368421052627</v>
      </c>
      <c r="J207" s="450"/>
    </row>
    <row r="208" spans="1:10" x14ac:dyDescent="0.25">
      <c r="A208" s="50">
        <v>3292</v>
      </c>
      <c r="B208" s="186"/>
      <c r="C208" s="187"/>
      <c r="D208" s="169" t="s">
        <v>105</v>
      </c>
      <c r="E208" s="80">
        <v>0</v>
      </c>
      <c r="F208" s="392">
        <v>75</v>
      </c>
      <c r="G208" s="460"/>
      <c r="H208" s="200"/>
      <c r="I208" s="463">
        <f t="shared" si="5"/>
        <v>0</v>
      </c>
      <c r="J208" s="450"/>
    </row>
    <row r="209" spans="1:10" x14ac:dyDescent="0.25">
      <c r="A209" s="50">
        <v>3293</v>
      </c>
      <c r="B209" s="51"/>
      <c r="C209" s="52"/>
      <c r="D209" s="49" t="s">
        <v>106</v>
      </c>
      <c r="E209" s="80">
        <v>100</v>
      </c>
      <c r="F209" s="392">
        <v>300</v>
      </c>
      <c r="G209" s="460">
        <v>216.91</v>
      </c>
      <c r="H209" s="200">
        <f t="shared" si="7"/>
        <v>216.90999999999997</v>
      </c>
      <c r="I209" s="463">
        <f t="shared" si="5"/>
        <v>72.303333333333327</v>
      </c>
      <c r="J209" s="450"/>
    </row>
    <row r="210" spans="1:10" x14ac:dyDescent="0.25">
      <c r="A210" s="50">
        <v>3294</v>
      </c>
      <c r="B210" s="51"/>
      <c r="C210" s="52"/>
      <c r="D210" s="169" t="s">
        <v>178</v>
      </c>
      <c r="E210" s="80">
        <v>0</v>
      </c>
      <c r="F210" s="392">
        <v>100</v>
      </c>
      <c r="G210" s="460"/>
      <c r="H210" s="200"/>
      <c r="I210" s="463">
        <f t="shared" si="5"/>
        <v>0</v>
      </c>
      <c r="J210" s="450"/>
    </row>
    <row r="211" spans="1:10" x14ac:dyDescent="0.25">
      <c r="A211" s="50">
        <v>3295</v>
      </c>
      <c r="B211" s="51"/>
      <c r="C211" s="52"/>
      <c r="D211" s="49" t="s">
        <v>108</v>
      </c>
      <c r="E211" s="80">
        <v>0</v>
      </c>
      <c r="F211" s="392"/>
      <c r="G211" s="460"/>
      <c r="H211" s="200"/>
      <c r="I211" s="463"/>
      <c r="J211" s="450"/>
    </row>
    <row r="212" spans="1:10" ht="25.5" x14ac:dyDescent="0.25">
      <c r="A212" s="47">
        <v>3299</v>
      </c>
      <c r="B212" s="48"/>
      <c r="C212" s="49"/>
      <c r="D212" s="49" t="s">
        <v>109</v>
      </c>
      <c r="E212" s="80">
        <v>122.66</v>
      </c>
      <c r="F212" s="392">
        <v>0</v>
      </c>
      <c r="G212" s="460">
        <v>35.35</v>
      </c>
      <c r="H212" s="200">
        <f t="shared" si="7"/>
        <v>28.819501059840206</v>
      </c>
      <c r="I212" s="463"/>
      <c r="J212" s="450"/>
    </row>
    <row r="213" spans="1:10" x14ac:dyDescent="0.25">
      <c r="A213" s="57">
        <v>34</v>
      </c>
      <c r="B213" s="63"/>
      <c r="C213" s="60"/>
      <c r="D213" s="60" t="s">
        <v>179</v>
      </c>
      <c r="E213" s="81">
        <f>E215+E214</f>
        <v>0.75</v>
      </c>
      <c r="F213" s="321">
        <f>F214+F215</f>
        <v>200</v>
      </c>
      <c r="G213" s="381">
        <f>G214+G215</f>
        <v>123.10999999999999</v>
      </c>
      <c r="H213" s="457">
        <f t="shared" si="7"/>
        <v>16414.666666666664</v>
      </c>
      <c r="I213" s="462">
        <f t="shared" si="5"/>
        <v>61.554999999999993</v>
      </c>
      <c r="J213" s="450"/>
    </row>
    <row r="214" spans="1:10" ht="25.5" x14ac:dyDescent="0.25">
      <c r="A214" s="167">
        <v>3431</v>
      </c>
      <c r="B214" s="168"/>
      <c r="C214" s="169"/>
      <c r="D214" s="169" t="s">
        <v>110</v>
      </c>
      <c r="E214" s="78">
        <v>0</v>
      </c>
      <c r="F214" s="315">
        <v>100</v>
      </c>
      <c r="G214" s="460">
        <v>83.85</v>
      </c>
      <c r="H214" s="200"/>
      <c r="I214" s="463">
        <f t="shared" si="5"/>
        <v>83.85</v>
      </c>
      <c r="J214" s="450"/>
    </row>
    <row r="215" spans="1:10" x14ac:dyDescent="0.25">
      <c r="A215" s="47">
        <v>3433</v>
      </c>
      <c r="B215" s="48"/>
      <c r="C215" s="49"/>
      <c r="D215" s="49" t="s">
        <v>115</v>
      </c>
      <c r="E215" s="80">
        <v>0.75</v>
      </c>
      <c r="F215" s="392">
        <v>100</v>
      </c>
      <c r="G215" s="460">
        <v>39.26</v>
      </c>
      <c r="H215" s="200">
        <f t="shared" si="7"/>
        <v>5234.6666666666661</v>
      </c>
      <c r="I215" s="463">
        <f t="shared" si="5"/>
        <v>39.26</v>
      </c>
      <c r="J215" s="450"/>
    </row>
    <row r="216" spans="1:10" ht="25.5" x14ac:dyDescent="0.25">
      <c r="A216" s="420">
        <v>36</v>
      </c>
      <c r="B216" s="421"/>
      <c r="C216" s="422"/>
      <c r="D216" s="422" t="s">
        <v>291</v>
      </c>
      <c r="E216" s="423"/>
      <c r="F216" s="423"/>
      <c r="G216" s="381">
        <f>G217</f>
        <v>56.57</v>
      </c>
      <c r="H216" s="457"/>
      <c r="I216" s="462"/>
      <c r="J216" s="450"/>
    </row>
    <row r="217" spans="1:10" x14ac:dyDescent="0.25">
      <c r="A217" s="402">
        <v>3691</v>
      </c>
      <c r="B217" s="403"/>
      <c r="C217" s="404"/>
      <c r="D217" s="404" t="s">
        <v>290</v>
      </c>
      <c r="E217" s="80"/>
      <c r="F217" s="392"/>
      <c r="G217" s="460">
        <v>56.57</v>
      </c>
      <c r="H217" s="200"/>
      <c r="I217" s="463"/>
      <c r="J217" s="450"/>
    </row>
    <row r="218" spans="1:10" x14ac:dyDescent="0.25">
      <c r="A218" s="405">
        <v>37</v>
      </c>
      <c r="B218" s="406"/>
      <c r="C218" s="407"/>
      <c r="D218" s="407"/>
      <c r="E218" s="176"/>
      <c r="F218" s="424"/>
      <c r="G218" s="381">
        <f>G219</f>
        <v>223.5</v>
      </c>
      <c r="H218" s="457"/>
      <c r="I218" s="462"/>
      <c r="J218" s="450"/>
    </row>
    <row r="219" spans="1:10" ht="25.5" x14ac:dyDescent="0.25">
      <c r="A219" s="402">
        <v>3722</v>
      </c>
      <c r="B219" s="403"/>
      <c r="C219" s="404"/>
      <c r="D219" s="404" t="s">
        <v>111</v>
      </c>
      <c r="E219" s="80"/>
      <c r="F219" s="392"/>
      <c r="G219" s="460">
        <v>223.5</v>
      </c>
      <c r="H219" s="200"/>
      <c r="I219" s="463"/>
      <c r="J219" s="450"/>
    </row>
    <row r="220" spans="1:10" ht="15" customHeight="1" x14ac:dyDescent="0.25">
      <c r="A220" s="513" t="s">
        <v>62</v>
      </c>
      <c r="B220" s="514"/>
      <c r="C220" s="515"/>
      <c r="D220" s="295" t="s">
        <v>63</v>
      </c>
      <c r="E220" s="102">
        <f>E221</f>
        <v>24883.64</v>
      </c>
      <c r="F220" s="102">
        <f>F221</f>
        <v>18720</v>
      </c>
      <c r="G220" s="471">
        <f t="shared" ref="G220" si="8">G221</f>
        <v>26751.97</v>
      </c>
      <c r="H220" s="200">
        <f t="shared" si="7"/>
        <v>107.50826647548351</v>
      </c>
      <c r="I220" s="463">
        <f t="shared" si="5"/>
        <v>142.90582264957266</v>
      </c>
      <c r="J220" s="450"/>
    </row>
    <row r="221" spans="1:10" ht="15.75" customHeight="1" x14ac:dyDescent="0.25">
      <c r="A221" s="57">
        <v>32</v>
      </c>
      <c r="B221" s="63"/>
      <c r="C221" s="60"/>
      <c r="D221" s="60" t="s">
        <v>31</v>
      </c>
      <c r="E221" s="81">
        <f>E222+E225+E227+E229+E230+E233+E236+E228++E231+E234+E235+E224+E226+E232</f>
        <v>24883.64</v>
      </c>
      <c r="F221" s="81">
        <f>F222+F225+F227+F229+F233+F236+F224+F226+F228+F230+F231+F232+F234+F235</f>
        <v>18720</v>
      </c>
      <c r="G221" s="470">
        <f>G222+G225+G227+G229+G233+G236+G224+G226+G228+G230+G231+G232+G234+G235+G223</f>
        <v>26751.97</v>
      </c>
      <c r="H221" s="457">
        <f t="shared" si="7"/>
        <v>107.50826647548351</v>
      </c>
      <c r="I221" s="462">
        <f t="shared" si="5"/>
        <v>142.90582264957266</v>
      </c>
      <c r="J221" s="450"/>
    </row>
    <row r="222" spans="1:10" x14ac:dyDescent="0.25">
      <c r="A222" s="50">
        <v>3211</v>
      </c>
      <c r="B222" s="51"/>
      <c r="C222" s="52"/>
      <c r="D222" s="49" t="s">
        <v>94</v>
      </c>
      <c r="E222" s="80">
        <v>1910.95</v>
      </c>
      <c r="F222" s="392">
        <v>1740</v>
      </c>
      <c r="G222" s="460">
        <v>2031.4</v>
      </c>
      <c r="H222" s="200">
        <f t="shared" si="7"/>
        <v>106.30314764907507</v>
      </c>
      <c r="I222" s="463">
        <f t="shared" ref="I222:I285" si="9">G222/F222*100</f>
        <v>116.74712643678163</v>
      </c>
      <c r="J222" s="450"/>
    </row>
    <row r="223" spans="1:10" x14ac:dyDescent="0.25">
      <c r="A223" s="50">
        <v>3213</v>
      </c>
      <c r="B223" s="51"/>
      <c r="C223" s="52"/>
      <c r="D223" s="433" t="s">
        <v>95</v>
      </c>
      <c r="E223" s="80"/>
      <c r="F223" s="392"/>
      <c r="G223" s="460">
        <v>7.5</v>
      </c>
      <c r="H223" s="200"/>
      <c r="I223" s="463"/>
      <c r="J223" s="450"/>
    </row>
    <row r="224" spans="1:10" ht="25.5" x14ac:dyDescent="0.25">
      <c r="A224" s="50">
        <v>3214</v>
      </c>
      <c r="B224" s="51"/>
      <c r="C224" s="52"/>
      <c r="D224" s="255" t="s">
        <v>96</v>
      </c>
      <c r="E224" s="80">
        <v>20</v>
      </c>
      <c r="F224" s="392">
        <v>0</v>
      </c>
      <c r="G224" s="460"/>
      <c r="H224" s="200">
        <f t="shared" si="7"/>
        <v>0</v>
      </c>
      <c r="I224" s="463"/>
      <c r="J224" s="450"/>
    </row>
    <row r="225" spans="1:10" x14ac:dyDescent="0.25">
      <c r="A225" s="50">
        <v>3221</v>
      </c>
      <c r="B225" s="51"/>
      <c r="C225" s="52"/>
      <c r="D225" s="49" t="s">
        <v>73</v>
      </c>
      <c r="E225" s="80">
        <v>7099.13</v>
      </c>
      <c r="F225" s="392">
        <v>3000</v>
      </c>
      <c r="G225" s="460">
        <v>4535.53</v>
      </c>
      <c r="H225" s="200">
        <f t="shared" si="7"/>
        <v>63.888532820218813</v>
      </c>
      <c r="I225" s="463">
        <f t="shared" si="9"/>
        <v>151.18433333333331</v>
      </c>
      <c r="J225" s="450"/>
    </row>
    <row r="226" spans="1:10" x14ac:dyDescent="0.25">
      <c r="A226" s="50">
        <v>3223</v>
      </c>
      <c r="B226" s="51"/>
      <c r="C226" s="52"/>
      <c r="D226" s="255" t="s">
        <v>97</v>
      </c>
      <c r="E226" s="80">
        <v>478.45</v>
      </c>
      <c r="F226" s="392">
        <v>0</v>
      </c>
      <c r="G226" s="460"/>
      <c r="H226" s="200">
        <f t="shared" si="7"/>
        <v>0</v>
      </c>
      <c r="I226" s="463"/>
      <c r="J226" s="450"/>
    </row>
    <row r="227" spans="1:10" ht="25.5" x14ac:dyDescent="0.25">
      <c r="A227" s="50">
        <v>3224</v>
      </c>
      <c r="B227" s="51"/>
      <c r="C227" s="52"/>
      <c r="D227" s="49" t="s">
        <v>74</v>
      </c>
      <c r="E227" s="80">
        <v>374.14</v>
      </c>
      <c r="F227" s="392">
        <v>300</v>
      </c>
      <c r="G227" s="460">
        <v>453.8</v>
      </c>
      <c r="H227" s="200">
        <f t="shared" si="7"/>
        <v>121.29149516223873</v>
      </c>
      <c r="I227" s="463">
        <f t="shared" si="9"/>
        <v>151.26666666666665</v>
      </c>
      <c r="J227" s="450"/>
    </row>
    <row r="228" spans="1:10" x14ac:dyDescent="0.25">
      <c r="A228" s="50">
        <v>3225</v>
      </c>
      <c r="B228" s="51"/>
      <c r="C228" s="52"/>
      <c r="D228" s="255" t="s">
        <v>204</v>
      </c>
      <c r="E228" s="80"/>
      <c r="F228" s="392"/>
      <c r="G228" s="460"/>
      <c r="H228" s="200"/>
      <c r="I228" s="463"/>
      <c r="J228" s="450"/>
    </row>
    <row r="229" spans="1:10" x14ac:dyDescent="0.25">
      <c r="A229" s="50">
        <v>3231</v>
      </c>
      <c r="B229" s="51"/>
      <c r="C229" s="52"/>
      <c r="D229" s="49" t="s">
        <v>99</v>
      </c>
      <c r="E229" s="80">
        <v>11399.47</v>
      </c>
      <c r="F229" s="392">
        <v>8500</v>
      </c>
      <c r="G229" s="460">
        <v>13712.64</v>
      </c>
      <c r="H229" s="200">
        <f t="shared" si="7"/>
        <v>120.29190830801784</v>
      </c>
      <c r="I229" s="463">
        <f t="shared" si="9"/>
        <v>161.32517647058825</v>
      </c>
      <c r="J229" s="450"/>
    </row>
    <row r="230" spans="1:10" ht="25.5" x14ac:dyDescent="0.25">
      <c r="A230" s="50">
        <v>3232</v>
      </c>
      <c r="B230" s="51"/>
      <c r="C230" s="52"/>
      <c r="D230" s="49" t="s">
        <v>77</v>
      </c>
      <c r="E230" s="80">
        <v>0</v>
      </c>
      <c r="F230" s="392"/>
      <c r="G230" s="460">
        <v>184.7</v>
      </c>
      <c r="H230" s="200"/>
      <c r="I230" s="463"/>
      <c r="J230" s="450"/>
    </row>
    <row r="231" spans="1:10" x14ac:dyDescent="0.25">
      <c r="A231" s="50">
        <v>3238</v>
      </c>
      <c r="B231" s="51"/>
      <c r="C231" s="52"/>
      <c r="D231" s="255" t="s">
        <v>103</v>
      </c>
      <c r="E231" s="80">
        <v>0</v>
      </c>
      <c r="F231" s="392"/>
      <c r="G231" s="460"/>
      <c r="H231" s="200"/>
      <c r="I231" s="463"/>
      <c r="J231" s="450"/>
    </row>
    <row r="232" spans="1:10" x14ac:dyDescent="0.25">
      <c r="A232" s="50">
        <v>3239</v>
      </c>
      <c r="B232" s="51"/>
      <c r="C232" s="52"/>
      <c r="D232" s="255" t="s">
        <v>104</v>
      </c>
      <c r="E232" s="80">
        <v>759.5</v>
      </c>
      <c r="F232" s="392"/>
      <c r="G232" s="460"/>
      <c r="H232" s="200">
        <f t="shared" si="7"/>
        <v>0</v>
      </c>
      <c r="I232" s="463"/>
      <c r="J232" s="450"/>
    </row>
    <row r="233" spans="1:10" x14ac:dyDescent="0.25">
      <c r="A233" s="50">
        <v>3292</v>
      </c>
      <c r="B233" s="51"/>
      <c r="C233" s="52"/>
      <c r="D233" s="49" t="s">
        <v>105</v>
      </c>
      <c r="E233" s="80">
        <v>2268</v>
      </c>
      <c r="F233" s="392">
        <v>2200</v>
      </c>
      <c r="G233" s="460">
        <v>2292</v>
      </c>
      <c r="H233" s="200">
        <f t="shared" si="7"/>
        <v>101.05820105820106</v>
      </c>
      <c r="I233" s="463">
        <f t="shared" si="9"/>
        <v>104.18181818181817</v>
      </c>
      <c r="J233" s="450"/>
    </row>
    <row r="234" spans="1:10" x14ac:dyDescent="0.25">
      <c r="A234" s="50">
        <v>3293</v>
      </c>
      <c r="B234" s="51"/>
      <c r="C234" s="52"/>
      <c r="D234" s="255" t="s">
        <v>106</v>
      </c>
      <c r="E234" s="80"/>
      <c r="F234" s="392"/>
      <c r="G234" s="460"/>
      <c r="H234" s="200"/>
      <c r="I234" s="463"/>
      <c r="J234" s="450"/>
    </row>
    <row r="235" spans="1:10" x14ac:dyDescent="0.25">
      <c r="A235" s="50">
        <v>3294</v>
      </c>
      <c r="B235" s="51"/>
      <c r="C235" s="52"/>
      <c r="D235" s="255" t="s">
        <v>205</v>
      </c>
      <c r="E235" s="80"/>
      <c r="F235" s="392"/>
      <c r="G235" s="460"/>
      <c r="H235" s="200"/>
      <c r="I235" s="463"/>
      <c r="J235" s="450"/>
    </row>
    <row r="236" spans="1:10" s="271" customFormat="1" ht="25.5" x14ac:dyDescent="0.25">
      <c r="A236" s="50">
        <v>3299</v>
      </c>
      <c r="B236" s="267"/>
      <c r="C236" s="268"/>
      <c r="D236" s="269" t="s">
        <v>109</v>
      </c>
      <c r="E236" s="270">
        <v>574</v>
      </c>
      <c r="F236" s="396">
        <v>2980</v>
      </c>
      <c r="G236" s="472">
        <v>3534.4</v>
      </c>
      <c r="H236" s="200">
        <f t="shared" si="7"/>
        <v>615.74912891986071</v>
      </c>
      <c r="I236" s="463">
        <f t="shared" si="9"/>
        <v>118.60402684563758</v>
      </c>
      <c r="J236" s="451"/>
    </row>
    <row r="237" spans="1:10" s="271" customFormat="1" ht="22.5" customHeight="1" x14ac:dyDescent="0.25">
      <c r="A237" s="519" t="s">
        <v>70</v>
      </c>
      <c r="B237" s="520"/>
      <c r="C237" s="521"/>
      <c r="D237" s="249" t="s">
        <v>206</v>
      </c>
      <c r="E237" s="91">
        <f>E238</f>
        <v>4323.4299999999994</v>
      </c>
      <c r="F237" s="91">
        <f>F238</f>
        <v>1110</v>
      </c>
      <c r="G237" s="473"/>
      <c r="H237" s="456">
        <f t="shared" si="7"/>
        <v>0</v>
      </c>
      <c r="I237" s="465">
        <f t="shared" si="9"/>
        <v>0</v>
      </c>
      <c r="J237" s="451"/>
    </row>
    <row r="238" spans="1:10" s="271" customFormat="1" x14ac:dyDescent="0.25">
      <c r="A238" s="250">
        <v>32</v>
      </c>
      <c r="B238" s="251"/>
      <c r="C238" s="252"/>
      <c r="D238" s="252" t="s">
        <v>31</v>
      </c>
      <c r="E238" s="81">
        <f>E239+E241+E242+E243+E244+E245+E246+E247+E248+E249+E240</f>
        <v>4323.4299999999994</v>
      </c>
      <c r="F238" s="81">
        <f>F239+F241+F242+F243+F244+F245+F246+F247+F248+F249+F240</f>
        <v>1110</v>
      </c>
      <c r="G238" s="474">
        <f>G239+G240+G241+G242+G243+G244+G245+G246+G247+G248+G249</f>
        <v>0</v>
      </c>
      <c r="H238" s="457">
        <f t="shared" si="7"/>
        <v>0</v>
      </c>
      <c r="I238" s="462">
        <f t="shared" si="9"/>
        <v>0</v>
      </c>
      <c r="J238" s="451"/>
    </row>
    <row r="239" spans="1:10" s="271" customFormat="1" x14ac:dyDescent="0.25">
      <c r="A239" s="50">
        <v>3211</v>
      </c>
      <c r="B239" s="51"/>
      <c r="C239" s="52"/>
      <c r="D239" s="255" t="s">
        <v>94</v>
      </c>
      <c r="E239" s="270">
        <v>1177.92</v>
      </c>
      <c r="F239" s="396">
        <v>100</v>
      </c>
      <c r="G239" s="463"/>
      <c r="H239" s="200">
        <f t="shared" si="7"/>
        <v>0</v>
      </c>
      <c r="I239" s="463">
        <f t="shared" si="9"/>
        <v>0</v>
      </c>
      <c r="J239" s="451"/>
    </row>
    <row r="240" spans="1:10" s="271" customFormat="1" ht="25.5" customHeight="1" x14ac:dyDescent="0.25">
      <c r="A240" s="50">
        <v>3213</v>
      </c>
      <c r="B240" s="51"/>
      <c r="C240" s="52"/>
      <c r="D240" s="356" t="s">
        <v>95</v>
      </c>
      <c r="E240" s="270"/>
      <c r="F240" s="396">
        <v>10</v>
      </c>
      <c r="G240" s="472"/>
      <c r="H240" s="200"/>
      <c r="I240" s="463">
        <f t="shared" si="9"/>
        <v>0</v>
      </c>
      <c r="J240" s="451"/>
    </row>
    <row r="241" spans="1:10" ht="25.5" x14ac:dyDescent="0.25">
      <c r="A241" s="50">
        <v>3214</v>
      </c>
      <c r="B241" s="51"/>
      <c r="C241" s="52"/>
      <c r="D241" s="255" t="s">
        <v>96</v>
      </c>
      <c r="E241" s="80">
        <v>122.8</v>
      </c>
      <c r="F241" s="392"/>
      <c r="G241" s="460"/>
      <c r="H241" s="200">
        <f t="shared" si="7"/>
        <v>0</v>
      </c>
      <c r="I241" s="463"/>
      <c r="J241" s="450"/>
    </row>
    <row r="242" spans="1:10" s="271" customFormat="1" x14ac:dyDescent="0.25">
      <c r="A242" s="50">
        <v>3221</v>
      </c>
      <c r="B242" s="51"/>
      <c r="C242" s="52"/>
      <c r="D242" s="255" t="s">
        <v>73</v>
      </c>
      <c r="E242" s="270">
        <v>473.38</v>
      </c>
      <c r="F242" s="396">
        <v>500</v>
      </c>
      <c r="G242" s="463"/>
      <c r="H242" s="200">
        <f t="shared" si="7"/>
        <v>0</v>
      </c>
      <c r="I242" s="463">
        <f t="shared" si="9"/>
        <v>0</v>
      </c>
      <c r="J242" s="451"/>
    </row>
    <row r="243" spans="1:10" s="271" customFormat="1" x14ac:dyDescent="0.25">
      <c r="A243" s="50">
        <v>3225</v>
      </c>
      <c r="B243" s="267"/>
      <c r="C243" s="268"/>
      <c r="D243" s="255" t="s">
        <v>204</v>
      </c>
      <c r="E243" s="270">
        <v>125.66</v>
      </c>
      <c r="F243" s="396"/>
      <c r="G243" s="472"/>
      <c r="H243" s="200">
        <f t="shared" si="7"/>
        <v>0</v>
      </c>
      <c r="I243" s="463"/>
      <c r="J243" s="451"/>
    </row>
    <row r="244" spans="1:10" s="271" customFormat="1" ht="23.25" customHeight="1" x14ac:dyDescent="0.25">
      <c r="A244" s="50">
        <v>3231</v>
      </c>
      <c r="B244" s="267"/>
      <c r="C244" s="268"/>
      <c r="D244" s="255" t="s">
        <v>99</v>
      </c>
      <c r="E244" s="272">
        <v>28.85</v>
      </c>
      <c r="F244" s="396"/>
      <c r="G244" s="463"/>
      <c r="H244" s="200">
        <f t="shared" si="7"/>
        <v>0</v>
      </c>
      <c r="I244" s="463"/>
      <c r="J244" s="451"/>
    </row>
    <row r="245" spans="1:10" s="271" customFormat="1" ht="25.5" x14ac:dyDescent="0.25">
      <c r="A245" s="50">
        <v>3232</v>
      </c>
      <c r="B245" s="267"/>
      <c r="C245" s="268"/>
      <c r="D245" s="255" t="s">
        <v>77</v>
      </c>
      <c r="E245" s="270">
        <v>757.61</v>
      </c>
      <c r="F245" s="396"/>
      <c r="G245" s="463"/>
      <c r="H245" s="200">
        <f t="shared" si="7"/>
        <v>0</v>
      </c>
      <c r="I245" s="463"/>
      <c r="J245" s="451"/>
    </row>
    <row r="246" spans="1:10" s="271" customFormat="1" x14ac:dyDescent="0.25">
      <c r="A246" s="50">
        <v>3238</v>
      </c>
      <c r="B246" s="267"/>
      <c r="C246" s="268"/>
      <c r="D246" s="255" t="s">
        <v>103</v>
      </c>
      <c r="E246" s="272">
        <v>889.23</v>
      </c>
      <c r="F246" s="396"/>
      <c r="G246" s="463"/>
      <c r="H246" s="200">
        <f t="shared" si="7"/>
        <v>0</v>
      </c>
      <c r="I246" s="463"/>
      <c r="J246" s="451"/>
    </row>
    <row r="247" spans="1:10" s="271" customFormat="1" x14ac:dyDescent="0.25">
      <c r="A247" s="50">
        <v>3293</v>
      </c>
      <c r="B247" s="267"/>
      <c r="C247" s="268"/>
      <c r="D247" s="255" t="s">
        <v>106</v>
      </c>
      <c r="E247" s="272">
        <v>442.95</v>
      </c>
      <c r="F247" s="396"/>
      <c r="G247" s="472"/>
      <c r="H247" s="200">
        <f t="shared" si="7"/>
        <v>0</v>
      </c>
      <c r="I247" s="463"/>
      <c r="J247" s="451"/>
    </row>
    <row r="248" spans="1:10" s="271" customFormat="1" x14ac:dyDescent="0.25">
      <c r="A248" s="50">
        <v>3294</v>
      </c>
      <c r="B248" s="267"/>
      <c r="C248" s="268"/>
      <c r="D248" s="255" t="s">
        <v>205</v>
      </c>
      <c r="E248" s="272">
        <v>3.82</v>
      </c>
      <c r="F248" s="396"/>
      <c r="G248" s="472"/>
      <c r="H248" s="200">
        <f t="shared" si="7"/>
        <v>0</v>
      </c>
      <c r="I248" s="463"/>
      <c r="J248" s="451"/>
    </row>
    <row r="249" spans="1:10" s="271" customFormat="1" ht="25.5" x14ac:dyDescent="0.25">
      <c r="A249" s="50">
        <v>3299</v>
      </c>
      <c r="B249" s="267"/>
      <c r="C249" s="268"/>
      <c r="D249" s="269" t="s">
        <v>109</v>
      </c>
      <c r="E249" s="272">
        <v>301.20999999999998</v>
      </c>
      <c r="F249" s="396">
        <v>500</v>
      </c>
      <c r="G249" s="472"/>
      <c r="H249" s="200">
        <f t="shared" si="7"/>
        <v>0</v>
      </c>
      <c r="I249" s="463">
        <f t="shared" si="9"/>
        <v>0</v>
      </c>
      <c r="J249" s="451"/>
    </row>
    <row r="250" spans="1:10" ht="15" customHeight="1" x14ac:dyDescent="0.25">
      <c r="A250" s="519" t="s">
        <v>64</v>
      </c>
      <c r="B250" s="520"/>
      <c r="C250" s="521"/>
      <c r="D250" s="188" t="s">
        <v>65</v>
      </c>
      <c r="E250" s="91">
        <f>E251</f>
        <v>3379.84</v>
      </c>
      <c r="F250" s="91">
        <f>F251+F257</f>
        <v>4238</v>
      </c>
      <c r="G250" s="379">
        <f>G251+G257</f>
        <v>3842.18</v>
      </c>
      <c r="H250" s="199">
        <f t="shared" si="7"/>
        <v>113.679345767847</v>
      </c>
      <c r="I250" s="345">
        <f t="shared" si="9"/>
        <v>90.660217083529957</v>
      </c>
      <c r="J250" s="450"/>
    </row>
    <row r="251" spans="1:10" x14ac:dyDescent="0.25">
      <c r="A251" s="250">
        <v>32</v>
      </c>
      <c r="B251" s="251"/>
      <c r="C251" s="252"/>
      <c r="D251" s="252" t="s">
        <v>31</v>
      </c>
      <c r="E251" s="81">
        <f>E253+E256+E252+E254+E255</f>
        <v>3379.84</v>
      </c>
      <c r="F251" s="81">
        <f>F252+F253+F255+F256</f>
        <v>4150</v>
      </c>
      <c r="G251" s="470">
        <f>G252+G253+G255+G256</f>
        <v>3754.18</v>
      </c>
      <c r="H251" s="457">
        <f t="shared" si="7"/>
        <v>111.07567222117024</v>
      </c>
      <c r="I251" s="462">
        <f t="shared" si="9"/>
        <v>90.462168674698802</v>
      </c>
      <c r="J251" s="450"/>
    </row>
    <row r="252" spans="1:10" ht="14.25" customHeight="1" x14ac:dyDescent="0.25">
      <c r="A252" s="253">
        <v>3221</v>
      </c>
      <c r="B252" s="254"/>
      <c r="C252" s="255"/>
      <c r="D252" s="255" t="s">
        <v>73</v>
      </c>
      <c r="E252" s="78">
        <v>273.43</v>
      </c>
      <c r="F252" s="315">
        <v>300</v>
      </c>
      <c r="G252" s="460"/>
      <c r="H252" s="200">
        <f t="shared" si="7"/>
        <v>0</v>
      </c>
      <c r="I252" s="463">
        <f t="shared" si="9"/>
        <v>0</v>
      </c>
      <c r="J252" s="450"/>
    </row>
    <row r="253" spans="1:10" ht="29.25" customHeight="1" x14ac:dyDescent="0.25">
      <c r="A253" s="216">
        <v>3231</v>
      </c>
      <c r="B253" s="216" t="s">
        <v>124</v>
      </c>
      <c r="C253" s="216"/>
      <c r="D253" s="255" t="s">
        <v>99</v>
      </c>
      <c r="E253" s="80">
        <v>288</v>
      </c>
      <c r="F253" s="392">
        <v>250</v>
      </c>
      <c r="G253" s="460"/>
      <c r="H253" s="200">
        <f t="shared" si="7"/>
        <v>0</v>
      </c>
      <c r="I253" s="463">
        <f t="shared" si="9"/>
        <v>0</v>
      </c>
      <c r="J253" s="450"/>
    </row>
    <row r="254" spans="1:10" x14ac:dyDescent="0.25">
      <c r="A254" s="216">
        <v>3225</v>
      </c>
      <c r="B254" s="216"/>
      <c r="C254" s="216"/>
      <c r="D254" s="255" t="s">
        <v>204</v>
      </c>
      <c r="E254" s="80">
        <v>730.84</v>
      </c>
      <c r="F254" s="392"/>
      <c r="G254" s="460"/>
      <c r="H254" s="200">
        <f t="shared" si="7"/>
        <v>0</v>
      </c>
      <c r="I254" s="463"/>
      <c r="J254" s="450"/>
    </row>
    <row r="255" spans="1:10" x14ac:dyDescent="0.25">
      <c r="A255" s="216">
        <v>3239</v>
      </c>
      <c r="B255" s="216"/>
      <c r="C255" s="216"/>
      <c r="D255" s="255" t="s">
        <v>104</v>
      </c>
      <c r="E255" s="80">
        <v>1661.63</v>
      </c>
      <c r="F255" s="392">
        <v>3000</v>
      </c>
      <c r="G255" s="460"/>
      <c r="H255" s="200">
        <f t="shared" si="7"/>
        <v>0</v>
      </c>
      <c r="I255" s="463">
        <f t="shared" si="9"/>
        <v>0</v>
      </c>
      <c r="J255" s="450"/>
    </row>
    <row r="256" spans="1:10" ht="26.25" customHeight="1" x14ac:dyDescent="0.25">
      <c r="A256" s="253">
        <v>3299</v>
      </c>
      <c r="B256" s="254"/>
      <c r="C256" s="255"/>
      <c r="D256" s="255" t="s">
        <v>109</v>
      </c>
      <c r="E256" s="80">
        <v>425.94</v>
      </c>
      <c r="F256" s="392">
        <v>600</v>
      </c>
      <c r="G256" s="460">
        <v>3754.18</v>
      </c>
      <c r="H256" s="200">
        <f t="shared" si="7"/>
        <v>881.38704981922342</v>
      </c>
      <c r="I256" s="463">
        <f t="shared" si="9"/>
        <v>625.6966666666666</v>
      </c>
      <c r="J256" s="450"/>
    </row>
    <row r="257" spans="1:10" ht="19.5" customHeight="1" x14ac:dyDescent="0.25">
      <c r="A257" s="357">
        <v>38</v>
      </c>
      <c r="B257" s="358"/>
      <c r="C257" s="359"/>
      <c r="D257" s="359" t="s">
        <v>219</v>
      </c>
      <c r="E257" s="81"/>
      <c r="F257" s="81">
        <f>F258</f>
        <v>88</v>
      </c>
      <c r="G257" s="381">
        <f>G258</f>
        <v>88</v>
      </c>
      <c r="H257" s="457"/>
      <c r="I257" s="462">
        <f t="shared" si="9"/>
        <v>100</v>
      </c>
      <c r="J257" s="450"/>
    </row>
    <row r="258" spans="1:10" ht="18.75" customHeight="1" x14ac:dyDescent="0.25">
      <c r="A258" s="354">
        <v>3812</v>
      </c>
      <c r="B258" s="355"/>
      <c r="C258" s="356"/>
      <c r="D258" s="356" t="s">
        <v>260</v>
      </c>
      <c r="E258" s="78"/>
      <c r="F258" s="315">
        <v>88</v>
      </c>
      <c r="G258" s="460">
        <v>88</v>
      </c>
      <c r="H258" s="200"/>
      <c r="I258" s="463">
        <f t="shared" si="9"/>
        <v>100</v>
      </c>
      <c r="J258" s="450"/>
    </row>
    <row r="259" spans="1:10" ht="16.5" customHeight="1" x14ac:dyDescent="0.25">
      <c r="A259" s="519" t="s">
        <v>92</v>
      </c>
      <c r="B259" s="520"/>
      <c r="C259" s="521"/>
      <c r="D259" s="258" t="s">
        <v>223</v>
      </c>
      <c r="E259" s="90">
        <f>E260+E263+E272+E276</f>
        <v>2397</v>
      </c>
      <c r="F259" s="90"/>
      <c r="G259" s="344">
        <f>G263+G278+G260+G276+G272</f>
        <v>12057.7</v>
      </c>
      <c r="H259" s="199">
        <f t="shared" si="7"/>
        <v>503.03295786399673</v>
      </c>
      <c r="I259" s="345"/>
      <c r="J259" s="450"/>
    </row>
    <row r="260" spans="1:10" ht="16.5" customHeight="1" x14ac:dyDescent="0.25">
      <c r="A260" s="262">
        <v>31</v>
      </c>
      <c r="B260" s="263"/>
      <c r="C260" s="264"/>
      <c r="D260" s="264" t="s">
        <v>22</v>
      </c>
      <c r="E260" s="81">
        <f>E261+E262</f>
        <v>119.17999999999999</v>
      </c>
      <c r="F260" s="81"/>
      <c r="G260" s="381"/>
      <c r="H260" s="457">
        <f t="shared" si="7"/>
        <v>0</v>
      </c>
      <c r="I260" s="462"/>
      <c r="J260" s="450"/>
    </row>
    <row r="261" spans="1:10" ht="16.5" customHeight="1" x14ac:dyDescent="0.25">
      <c r="A261" s="259">
        <v>3111</v>
      </c>
      <c r="B261" s="260"/>
      <c r="C261" s="261"/>
      <c r="D261" s="261" t="s">
        <v>81</v>
      </c>
      <c r="E261" s="78">
        <v>102.3</v>
      </c>
      <c r="F261" s="78"/>
      <c r="G261" s="460"/>
      <c r="H261" s="200">
        <f t="shared" si="7"/>
        <v>0</v>
      </c>
      <c r="I261" s="463"/>
      <c r="J261" s="450"/>
    </row>
    <row r="262" spans="1:10" ht="20.25" customHeight="1" x14ac:dyDescent="0.25">
      <c r="A262" s="259">
        <v>3132</v>
      </c>
      <c r="B262" s="260"/>
      <c r="C262" s="261"/>
      <c r="D262" s="261" t="s">
        <v>114</v>
      </c>
      <c r="E262" s="78">
        <v>16.88</v>
      </c>
      <c r="F262" s="78"/>
      <c r="G262" s="460"/>
      <c r="H262" s="200">
        <f t="shared" si="7"/>
        <v>0</v>
      </c>
      <c r="I262" s="463"/>
      <c r="J262" s="450"/>
    </row>
    <row r="263" spans="1:10" ht="20.25" customHeight="1" x14ac:dyDescent="0.25">
      <c r="A263" s="277">
        <v>32</v>
      </c>
      <c r="B263" s="278"/>
      <c r="C263" s="279"/>
      <c r="D263" s="279" t="s">
        <v>31</v>
      </c>
      <c r="E263" s="81">
        <f>E265+E266+E269</f>
        <v>1570.18</v>
      </c>
      <c r="F263" s="81"/>
      <c r="G263" s="381">
        <f>G264+G265+G266+G267+G268+G269+G270+G271</f>
        <v>8692.9599999999991</v>
      </c>
      <c r="H263" s="457">
        <f t="shared" si="7"/>
        <v>553.62824644308284</v>
      </c>
      <c r="I263" s="462"/>
      <c r="J263" s="450"/>
    </row>
    <row r="264" spans="1:10" ht="20.25" customHeight="1" x14ac:dyDescent="0.25">
      <c r="A264" s="413">
        <v>3211</v>
      </c>
      <c r="B264" s="414"/>
      <c r="C264" s="415"/>
      <c r="D264" s="415" t="s">
        <v>94</v>
      </c>
      <c r="E264" s="78"/>
      <c r="F264" s="78"/>
      <c r="G264" s="464">
        <v>677.88</v>
      </c>
      <c r="H264" s="200"/>
      <c r="I264" s="463"/>
      <c r="J264" s="450"/>
    </row>
    <row r="265" spans="1:10" ht="20.25" customHeight="1" x14ac:dyDescent="0.25">
      <c r="A265" s="259">
        <v>3212</v>
      </c>
      <c r="B265" s="260"/>
      <c r="C265" s="261"/>
      <c r="D265" s="261" t="s">
        <v>159</v>
      </c>
      <c r="E265" s="78">
        <v>14.96</v>
      </c>
      <c r="F265" s="78"/>
      <c r="G265" s="460"/>
      <c r="H265" s="200">
        <f t="shared" si="7"/>
        <v>0</v>
      </c>
      <c r="I265" s="463"/>
      <c r="J265" s="450"/>
    </row>
    <row r="266" spans="1:10" ht="26.25" customHeight="1" x14ac:dyDescent="0.25">
      <c r="A266" s="259">
        <v>3213</v>
      </c>
      <c r="B266" s="260"/>
      <c r="C266" s="261"/>
      <c r="D266" s="261" t="s">
        <v>95</v>
      </c>
      <c r="E266" s="78">
        <v>176.25</v>
      </c>
      <c r="F266" s="78"/>
      <c r="G266" s="460"/>
      <c r="H266" s="200">
        <f t="shared" si="7"/>
        <v>0</v>
      </c>
      <c r="I266" s="463"/>
      <c r="J266" s="450"/>
    </row>
    <row r="267" spans="1:10" ht="26.25" customHeight="1" x14ac:dyDescent="0.25">
      <c r="A267" s="413">
        <v>3221</v>
      </c>
      <c r="B267" s="414"/>
      <c r="C267" s="415"/>
      <c r="D267" s="415" t="s">
        <v>73</v>
      </c>
      <c r="E267" s="78"/>
      <c r="F267" s="78"/>
      <c r="G267" s="460">
        <v>923.01</v>
      </c>
      <c r="H267" s="200"/>
      <c r="I267" s="463"/>
      <c r="J267" s="450"/>
    </row>
    <row r="268" spans="1:10" ht="26.25" customHeight="1" x14ac:dyDescent="0.25">
      <c r="A268" s="413">
        <v>3231</v>
      </c>
      <c r="B268" s="414"/>
      <c r="C268" s="415"/>
      <c r="D268" s="415" t="s">
        <v>99</v>
      </c>
      <c r="E268" s="78"/>
      <c r="F268" s="78"/>
      <c r="G268" s="460">
        <v>83.92</v>
      </c>
      <c r="H268" s="200"/>
      <c r="I268" s="463"/>
      <c r="J268" s="450"/>
    </row>
    <row r="269" spans="1:10" ht="16.5" customHeight="1" x14ac:dyDescent="0.25">
      <c r="A269" s="296">
        <v>3232</v>
      </c>
      <c r="B269" s="297"/>
      <c r="C269" s="298"/>
      <c r="D269" s="298" t="s">
        <v>230</v>
      </c>
      <c r="E269" s="78">
        <v>1378.97</v>
      </c>
      <c r="F269" s="78"/>
      <c r="G269" s="460">
        <v>3000</v>
      </c>
      <c r="H269" s="200">
        <f t="shared" ref="H269:H331" si="10">G269/E269*100</f>
        <v>217.55368137087828</v>
      </c>
      <c r="I269" s="463"/>
      <c r="J269" s="450"/>
    </row>
    <row r="270" spans="1:10" ht="16.5" customHeight="1" x14ac:dyDescent="0.25">
      <c r="A270" s="413">
        <v>3238</v>
      </c>
      <c r="B270" s="414"/>
      <c r="C270" s="415"/>
      <c r="D270" s="415" t="s">
        <v>103</v>
      </c>
      <c r="E270" s="78"/>
      <c r="F270" s="78"/>
      <c r="G270" s="460">
        <v>3549.15</v>
      </c>
      <c r="H270" s="200"/>
      <c r="I270" s="463"/>
      <c r="J270" s="450"/>
    </row>
    <row r="271" spans="1:10" ht="16.5" customHeight="1" x14ac:dyDescent="0.25">
      <c r="A271" s="413">
        <v>3299</v>
      </c>
      <c r="B271" s="414"/>
      <c r="C271" s="415"/>
      <c r="D271" s="415" t="s">
        <v>109</v>
      </c>
      <c r="E271" s="78"/>
      <c r="F271" s="78"/>
      <c r="G271" s="460">
        <v>459</v>
      </c>
      <c r="H271" s="200"/>
      <c r="I271" s="463"/>
      <c r="J271" s="450"/>
    </row>
    <row r="272" spans="1:10" ht="16.5" customHeight="1" x14ac:dyDescent="0.25">
      <c r="A272" s="277">
        <v>34</v>
      </c>
      <c r="B272" s="278"/>
      <c r="C272" s="279"/>
      <c r="D272" s="279" t="s">
        <v>45</v>
      </c>
      <c r="E272" s="81">
        <f>E273+E275</f>
        <v>411.64000000000004</v>
      </c>
      <c r="F272" s="81"/>
      <c r="G272" s="381">
        <f>G273+G274+G275</f>
        <v>0.11</v>
      </c>
      <c r="H272" s="457">
        <f t="shared" si="10"/>
        <v>2.6722378777572636E-2</v>
      </c>
      <c r="I272" s="462"/>
      <c r="J272" s="450"/>
    </row>
    <row r="273" spans="1:10" ht="16.5" customHeight="1" x14ac:dyDescent="0.25">
      <c r="A273" s="280">
        <v>3431</v>
      </c>
      <c r="B273" s="281"/>
      <c r="C273" s="282"/>
      <c r="D273" s="282" t="s">
        <v>224</v>
      </c>
      <c r="E273" s="78">
        <v>411.48</v>
      </c>
      <c r="F273" s="78"/>
      <c r="G273" s="460"/>
      <c r="H273" s="200">
        <f t="shared" si="10"/>
        <v>0</v>
      </c>
      <c r="I273" s="463"/>
      <c r="J273" s="450"/>
    </row>
    <row r="274" spans="1:10" ht="16.5" customHeight="1" x14ac:dyDescent="0.25">
      <c r="A274" s="413">
        <v>3432</v>
      </c>
      <c r="B274" s="414"/>
      <c r="C274" s="415"/>
      <c r="D274" s="415" t="s">
        <v>295</v>
      </c>
      <c r="E274" s="78"/>
      <c r="F274" s="78"/>
      <c r="G274" s="460">
        <v>0.11</v>
      </c>
      <c r="H274" s="200"/>
      <c r="I274" s="463"/>
      <c r="J274" s="450"/>
    </row>
    <row r="275" spans="1:10" ht="22.5" customHeight="1" x14ac:dyDescent="0.25">
      <c r="A275" s="259">
        <v>3434</v>
      </c>
      <c r="B275" s="260"/>
      <c r="C275" s="261"/>
      <c r="D275" s="261" t="s">
        <v>225</v>
      </c>
      <c r="E275" s="78">
        <v>0.16</v>
      </c>
      <c r="F275" s="78"/>
      <c r="G275" s="460"/>
      <c r="H275" s="200">
        <f t="shared" si="10"/>
        <v>0</v>
      </c>
      <c r="I275" s="463"/>
      <c r="J275" s="450"/>
    </row>
    <row r="276" spans="1:10" ht="23.25" customHeight="1" x14ac:dyDescent="0.25">
      <c r="A276" s="277">
        <v>37</v>
      </c>
      <c r="B276" s="278"/>
      <c r="C276" s="279"/>
      <c r="D276" s="279" t="s">
        <v>144</v>
      </c>
      <c r="E276" s="81">
        <f>E277</f>
        <v>296</v>
      </c>
      <c r="F276" s="81"/>
      <c r="G276" s="381">
        <f>G277</f>
        <v>0</v>
      </c>
      <c r="H276" s="457">
        <f t="shared" si="10"/>
        <v>0</v>
      </c>
      <c r="I276" s="462"/>
      <c r="J276" s="450"/>
    </row>
    <row r="277" spans="1:10" ht="28.5" customHeight="1" x14ac:dyDescent="0.25">
      <c r="A277" s="280">
        <v>3722</v>
      </c>
      <c r="B277" s="281"/>
      <c r="C277" s="282"/>
      <c r="D277" s="282" t="s">
        <v>226</v>
      </c>
      <c r="E277" s="78">
        <v>296</v>
      </c>
      <c r="F277" s="78"/>
      <c r="G277" s="460"/>
      <c r="H277" s="200">
        <f t="shared" si="10"/>
        <v>0</v>
      </c>
      <c r="I277" s="463"/>
      <c r="J277" s="450"/>
    </row>
    <row r="278" spans="1:10" ht="22.5" customHeight="1" x14ac:dyDescent="0.25">
      <c r="A278" s="410">
        <v>42</v>
      </c>
      <c r="B278" s="411"/>
      <c r="C278" s="412"/>
      <c r="D278" s="412" t="s">
        <v>292</v>
      </c>
      <c r="E278" s="81"/>
      <c r="F278" s="81"/>
      <c r="G278" s="475">
        <f>G279+G280</f>
        <v>3364.63</v>
      </c>
      <c r="H278" s="457"/>
      <c r="I278" s="462"/>
      <c r="J278" s="450"/>
    </row>
    <row r="279" spans="1:10" ht="19.5" customHeight="1" x14ac:dyDescent="0.25">
      <c r="A279" s="413">
        <v>4221</v>
      </c>
      <c r="B279" s="414"/>
      <c r="C279" s="415"/>
      <c r="D279" s="415" t="s">
        <v>293</v>
      </c>
      <c r="E279" s="78"/>
      <c r="F279" s="78"/>
      <c r="G279" s="467">
        <v>1089.6300000000001</v>
      </c>
      <c r="H279" s="200"/>
      <c r="I279" s="463"/>
      <c r="J279" s="450"/>
    </row>
    <row r="280" spans="1:10" ht="19.5" customHeight="1" x14ac:dyDescent="0.25">
      <c r="A280" s="413">
        <v>4226</v>
      </c>
      <c r="B280" s="414"/>
      <c r="C280" s="415"/>
      <c r="D280" s="415" t="s">
        <v>294</v>
      </c>
      <c r="E280" s="78"/>
      <c r="F280" s="78"/>
      <c r="G280" s="467">
        <v>2275</v>
      </c>
      <c r="H280" s="200"/>
      <c r="I280" s="463"/>
      <c r="J280" s="450"/>
    </row>
    <row r="281" spans="1:10" ht="29.25" customHeight="1" x14ac:dyDescent="0.25">
      <c r="A281" s="503" t="s">
        <v>66</v>
      </c>
      <c r="B281" s="504"/>
      <c r="C281" s="505"/>
      <c r="D281" s="243" t="s">
        <v>67</v>
      </c>
      <c r="E281" s="90">
        <f>E284+E302+E304+E288+E293+E291+E298+E296</f>
        <v>1571787.1099999999</v>
      </c>
      <c r="F281" s="90">
        <f>F283+F290+F302+F304</f>
        <v>2218450.02</v>
      </c>
      <c r="G281" s="469">
        <f>G283+G290+G302+G304</f>
        <v>1965851.67</v>
      </c>
      <c r="H281" s="199">
        <f t="shared" si="10"/>
        <v>125.07111538788482</v>
      </c>
      <c r="I281" s="345">
        <f t="shared" si="9"/>
        <v>88.613746186628077</v>
      </c>
      <c r="J281" s="450"/>
    </row>
    <row r="282" spans="1:10" ht="15" customHeight="1" x14ac:dyDescent="0.25">
      <c r="A282" s="513" t="s">
        <v>64</v>
      </c>
      <c r="B282" s="514"/>
      <c r="C282" s="515"/>
      <c r="D282" s="41" t="s">
        <v>65</v>
      </c>
      <c r="E282" s="11"/>
      <c r="F282" s="11"/>
      <c r="G282" s="460"/>
      <c r="H282" s="200"/>
      <c r="I282" s="463"/>
      <c r="J282" s="450"/>
    </row>
    <row r="283" spans="1:10" x14ac:dyDescent="0.25">
      <c r="A283" s="67">
        <v>31</v>
      </c>
      <c r="B283" s="58"/>
      <c r="C283" s="59"/>
      <c r="D283" s="238" t="s">
        <v>167</v>
      </c>
      <c r="E283" s="81">
        <f>E284+E288+E293</f>
        <v>1498475.7</v>
      </c>
      <c r="F283" s="81">
        <f>F284+F288+F293</f>
        <v>2164270</v>
      </c>
      <c r="G283" s="381">
        <f>G285+G286+G287+G289+G294+G295</f>
        <v>1903815.7</v>
      </c>
      <c r="H283" s="457">
        <f t="shared" si="10"/>
        <v>127.05015503421244</v>
      </c>
      <c r="I283" s="462">
        <f t="shared" si="9"/>
        <v>87.965720543185455</v>
      </c>
      <c r="J283" s="450"/>
    </row>
    <row r="284" spans="1:10" x14ac:dyDescent="0.25">
      <c r="A284" s="229">
        <v>311</v>
      </c>
      <c r="B284" s="230"/>
      <c r="C284" s="227"/>
      <c r="D284" s="227" t="s">
        <v>167</v>
      </c>
      <c r="E284" s="228">
        <f>E285+E286+E287</f>
        <v>1229671.4099999999</v>
      </c>
      <c r="F284" s="228">
        <f>F285+F286+F287</f>
        <v>1805570</v>
      </c>
      <c r="G284" s="459"/>
      <c r="H284" s="458">
        <f t="shared" si="10"/>
        <v>0</v>
      </c>
      <c r="I284" s="463">
        <f t="shared" si="9"/>
        <v>0</v>
      </c>
      <c r="J284" s="450"/>
    </row>
    <row r="285" spans="1:10" x14ac:dyDescent="0.25">
      <c r="A285" s="253">
        <v>3111</v>
      </c>
      <c r="B285" s="254"/>
      <c r="C285" s="255"/>
      <c r="D285" s="255" t="s">
        <v>81</v>
      </c>
      <c r="E285" s="80">
        <v>1190192.25</v>
      </c>
      <c r="F285" s="392">
        <v>1764330</v>
      </c>
      <c r="G285" s="460">
        <v>1521971.19</v>
      </c>
      <c r="H285" s="200">
        <f t="shared" si="10"/>
        <v>127.87607968376537</v>
      </c>
      <c r="I285" s="463">
        <f t="shared" si="9"/>
        <v>86.263408205947869</v>
      </c>
      <c r="J285" s="450"/>
    </row>
    <row r="286" spans="1:10" x14ac:dyDescent="0.25">
      <c r="A286" s="253">
        <v>3113</v>
      </c>
      <c r="B286" s="254"/>
      <c r="C286" s="255"/>
      <c r="D286" s="255" t="s">
        <v>82</v>
      </c>
      <c r="E286" s="80">
        <v>34507.67</v>
      </c>
      <c r="F286" s="392">
        <v>36000</v>
      </c>
      <c r="G286" s="460">
        <v>40118.83</v>
      </c>
      <c r="H286" s="200">
        <f t="shared" si="10"/>
        <v>116.26061684257442</v>
      </c>
      <c r="I286" s="463">
        <f t="shared" ref="I286:I332" si="11">G286/F286*100</f>
        <v>111.44119444444445</v>
      </c>
      <c r="J286" s="450"/>
    </row>
    <row r="287" spans="1:10" x14ac:dyDescent="0.25">
      <c r="A287" s="253">
        <v>3114</v>
      </c>
      <c r="B287" s="254"/>
      <c r="C287" s="255"/>
      <c r="D287" s="255" t="s">
        <v>116</v>
      </c>
      <c r="E287" s="80">
        <v>4971.49</v>
      </c>
      <c r="F287" s="392">
        <v>5240</v>
      </c>
      <c r="G287" s="460">
        <v>7727.02</v>
      </c>
      <c r="H287" s="200">
        <f t="shared" si="10"/>
        <v>155.42664271677106</v>
      </c>
      <c r="I287" s="463">
        <f t="shared" si="11"/>
        <v>147.46221374045803</v>
      </c>
      <c r="J287" s="450"/>
    </row>
    <row r="288" spans="1:10" x14ac:dyDescent="0.25">
      <c r="A288" s="229">
        <v>312</v>
      </c>
      <c r="B288" s="230"/>
      <c r="C288" s="227"/>
      <c r="D288" s="227" t="s">
        <v>83</v>
      </c>
      <c r="E288" s="234">
        <f>E289</f>
        <v>65597.05</v>
      </c>
      <c r="F288" s="234">
        <f>F289</f>
        <v>56000</v>
      </c>
      <c r="G288" s="459"/>
      <c r="H288" s="458">
        <f t="shared" si="10"/>
        <v>0</v>
      </c>
      <c r="I288" s="477">
        <f t="shared" si="11"/>
        <v>0</v>
      </c>
      <c r="J288" s="450"/>
    </row>
    <row r="289" spans="1:10" x14ac:dyDescent="0.25">
      <c r="A289" s="253">
        <v>3121</v>
      </c>
      <c r="B289" s="254"/>
      <c r="C289" s="255"/>
      <c r="D289" s="255" t="s">
        <v>83</v>
      </c>
      <c r="E289" s="80">
        <v>65597.05</v>
      </c>
      <c r="F289" s="392">
        <v>56000</v>
      </c>
      <c r="G289" s="460">
        <v>75422.73</v>
      </c>
      <c r="H289" s="200">
        <f t="shared" si="10"/>
        <v>114.97884432302976</v>
      </c>
      <c r="I289" s="463">
        <f t="shared" si="11"/>
        <v>134.68344642857141</v>
      </c>
      <c r="J289" s="450"/>
    </row>
    <row r="290" spans="1:10" x14ac:dyDescent="0.25">
      <c r="A290" s="204">
        <v>32</v>
      </c>
      <c r="B290" s="205"/>
      <c r="C290" s="206"/>
      <c r="D290" s="206" t="s">
        <v>31</v>
      </c>
      <c r="E290" s="176">
        <f>E291+E296+E298</f>
        <v>64209.1</v>
      </c>
      <c r="F290" s="176">
        <f>F292+F298</f>
        <v>53795.02</v>
      </c>
      <c r="G290" s="381">
        <f>G292+G300+G299+G297+G301</f>
        <v>61656.78</v>
      </c>
      <c r="H290" s="457">
        <f t="shared" si="10"/>
        <v>96.024987112418643</v>
      </c>
      <c r="I290" s="462">
        <f t="shared" si="11"/>
        <v>114.61428957550346</v>
      </c>
      <c r="J290" s="450"/>
    </row>
    <row r="291" spans="1:10" x14ac:dyDescent="0.25">
      <c r="A291" s="229">
        <v>321</v>
      </c>
      <c r="B291" s="230"/>
      <c r="C291" s="227"/>
      <c r="D291" s="227" t="s">
        <v>164</v>
      </c>
      <c r="E291" s="234">
        <f>E292</f>
        <v>52939.21</v>
      </c>
      <c r="F291" s="395"/>
      <c r="G291" s="459"/>
      <c r="H291" s="458">
        <f t="shared" si="10"/>
        <v>0</v>
      </c>
      <c r="I291" s="477"/>
      <c r="J291" s="450"/>
    </row>
    <row r="292" spans="1:10" x14ac:dyDescent="0.25">
      <c r="A292" s="167">
        <v>3212</v>
      </c>
      <c r="B292" s="168"/>
      <c r="C292" s="169"/>
      <c r="D292" s="169" t="s">
        <v>85</v>
      </c>
      <c r="E292" s="80">
        <v>52939.21</v>
      </c>
      <c r="F292" s="392">
        <v>49900</v>
      </c>
      <c r="G292" s="460">
        <v>57761.760000000002</v>
      </c>
      <c r="H292" s="200">
        <f t="shared" si="10"/>
        <v>109.109599482123</v>
      </c>
      <c r="I292" s="463">
        <f t="shared" si="11"/>
        <v>115.75503006012025</v>
      </c>
      <c r="J292" s="450"/>
    </row>
    <row r="293" spans="1:10" x14ac:dyDescent="0.25">
      <c r="A293" s="229">
        <v>313</v>
      </c>
      <c r="B293" s="230"/>
      <c r="C293" s="227"/>
      <c r="D293" s="227" t="s">
        <v>168</v>
      </c>
      <c r="E293" s="234">
        <f>E294+E295</f>
        <v>203207.24000000002</v>
      </c>
      <c r="F293" s="395">
        <f>F294+F295</f>
        <v>302700</v>
      </c>
      <c r="G293" s="459"/>
      <c r="H293" s="458">
        <f t="shared" si="10"/>
        <v>0</v>
      </c>
      <c r="I293" s="477">
        <f t="shared" si="11"/>
        <v>0</v>
      </c>
      <c r="J293" s="450"/>
    </row>
    <row r="294" spans="1:10" ht="25.5" x14ac:dyDescent="0.25">
      <c r="A294" s="47">
        <v>3132</v>
      </c>
      <c r="B294" s="48"/>
      <c r="C294" s="49"/>
      <c r="D294" s="49" t="s">
        <v>84</v>
      </c>
      <c r="E294" s="80">
        <v>202861.6</v>
      </c>
      <c r="F294" s="392">
        <v>302600</v>
      </c>
      <c r="G294" s="460">
        <v>258570.01</v>
      </c>
      <c r="H294" s="200">
        <f t="shared" si="10"/>
        <v>127.46128887872324</v>
      </c>
      <c r="I294" s="463">
        <f t="shared" si="11"/>
        <v>85.449441506939863</v>
      </c>
      <c r="J294" s="450"/>
    </row>
    <row r="295" spans="1:10" ht="25.5" x14ac:dyDescent="0.25">
      <c r="A295" s="167">
        <v>3133</v>
      </c>
      <c r="B295" s="168"/>
      <c r="C295" s="169"/>
      <c r="D295" s="169" t="s">
        <v>182</v>
      </c>
      <c r="E295" s="80">
        <v>345.64</v>
      </c>
      <c r="F295" s="392">
        <v>100</v>
      </c>
      <c r="G295" s="460">
        <v>5.92</v>
      </c>
      <c r="H295" s="200">
        <f t="shared" si="10"/>
        <v>1.712764726304826</v>
      </c>
      <c r="I295" s="463">
        <f t="shared" si="11"/>
        <v>5.92</v>
      </c>
      <c r="J295" s="450"/>
    </row>
    <row r="296" spans="1:10" x14ac:dyDescent="0.25">
      <c r="A296" s="229">
        <v>323</v>
      </c>
      <c r="B296" s="230"/>
      <c r="C296" s="227"/>
      <c r="D296" s="227" t="s">
        <v>165</v>
      </c>
      <c r="E296" s="234">
        <f>E297</f>
        <v>0</v>
      </c>
      <c r="F296" s="395"/>
      <c r="G296" s="459"/>
      <c r="H296" s="458"/>
      <c r="I296" s="477"/>
      <c r="J296" s="450"/>
    </row>
    <row r="297" spans="1:10" ht="29.25" customHeight="1" x14ac:dyDescent="0.25">
      <c r="A297" s="47">
        <v>3236</v>
      </c>
      <c r="B297" s="48"/>
      <c r="C297" s="49"/>
      <c r="D297" s="49" t="s">
        <v>102</v>
      </c>
      <c r="E297" s="80"/>
      <c r="F297" s="392"/>
      <c r="G297" s="460"/>
      <c r="H297" s="200"/>
      <c r="I297" s="463"/>
      <c r="J297" s="450"/>
    </row>
    <row r="298" spans="1:10" ht="25.5" x14ac:dyDescent="0.25">
      <c r="A298" s="229">
        <v>329</v>
      </c>
      <c r="B298" s="230"/>
      <c r="C298" s="227"/>
      <c r="D298" s="227" t="s">
        <v>109</v>
      </c>
      <c r="E298" s="234">
        <f>E299+E300+E301</f>
        <v>11269.89</v>
      </c>
      <c r="F298" s="395">
        <f>F299+F300</f>
        <v>3895.02</v>
      </c>
      <c r="G298" s="459"/>
      <c r="H298" s="458">
        <f t="shared" si="10"/>
        <v>0</v>
      </c>
      <c r="I298" s="477">
        <f t="shared" si="11"/>
        <v>0</v>
      </c>
      <c r="J298" s="450"/>
    </row>
    <row r="299" spans="1:10" x14ac:dyDescent="0.25">
      <c r="A299" s="167">
        <v>3296</v>
      </c>
      <c r="B299" s="168"/>
      <c r="C299" s="169"/>
      <c r="D299" s="169" t="s">
        <v>181</v>
      </c>
      <c r="E299" s="80">
        <v>7715.97</v>
      </c>
      <c r="F299" s="392">
        <v>535.02</v>
      </c>
      <c r="G299" s="460">
        <v>535.02</v>
      </c>
      <c r="H299" s="200">
        <f t="shared" si="10"/>
        <v>6.9339305362773569</v>
      </c>
      <c r="I299" s="463">
        <f t="shared" si="11"/>
        <v>100</v>
      </c>
      <c r="J299" s="450"/>
    </row>
    <row r="300" spans="1:10" ht="25.5" x14ac:dyDescent="0.25">
      <c r="A300" s="47">
        <v>3295</v>
      </c>
      <c r="B300" s="48"/>
      <c r="C300" s="49"/>
      <c r="D300" s="49" t="s">
        <v>117</v>
      </c>
      <c r="E300" s="80">
        <v>3353.92</v>
      </c>
      <c r="F300" s="392">
        <v>3360</v>
      </c>
      <c r="G300" s="460">
        <v>3360</v>
      </c>
      <c r="H300" s="200">
        <f t="shared" si="10"/>
        <v>100.1812804121744</v>
      </c>
      <c r="I300" s="463">
        <f t="shared" si="11"/>
        <v>100</v>
      </c>
      <c r="J300" s="450"/>
    </row>
    <row r="301" spans="1:10" ht="27" customHeight="1" x14ac:dyDescent="0.25">
      <c r="A301" s="253">
        <v>3299</v>
      </c>
      <c r="B301" s="254"/>
      <c r="C301" s="255"/>
      <c r="D301" s="255" t="s">
        <v>109</v>
      </c>
      <c r="E301" s="78">
        <v>200</v>
      </c>
      <c r="F301" s="315"/>
      <c r="G301" s="460"/>
      <c r="H301" s="200">
        <f t="shared" si="10"/>
        <v>0</v>
      </c>
      <c r="I301" s="463"/>
      <c r="J301" s="450"/>
    </row>
    <row r="302" spans="1:10" x14ac:dyDescent="0.25">
      <c r="A302" s="57">
        <v>34</v>
      </c>
      <c r="B302" s="63"/>
      <c r="C302" s="60"/>
      <c r="D302" s="60" t="s">
        <v>179</v>
      </c>
      <c r="E302" s="81">
        <f t="shared" ref="E302" si="12">E303</f>
        <v>8947.84</v>
      </c>
      <c r="F302" s="81">
        <f>F303</f>
        <v>170</v>
      </c>
      <c r="G302" s="381">
        <f>G303</f>
        <v>167.46</v>
      </c>
      <c r="H302" s="457">
        <f t="shared" si="10"/>
        <v>1.8715131249552965</v>
      </c>
      <c r="I302" s="462">
        <f t="shared" si="11"/>
        <v>98.505882352941171</v>
      </c>
      <c r="J302" s="450"/>
    </row>
    <row r="303" spans="1:10" x14ac:dyDescent="0.25">
      <c r="A303" s="47">
        <v>3433</v>
      </c>
      <c r="B303" s="48"/>
      <c r="C303" s="49"/>
      <c r="D303" s="49" t="s">
        <v>115</v>
      </c>
      <c r="E303" s="80">
        <v>8947.84</v>
      </c>
      <c r="F303" s="392">
        <v>170</v>
      </c>
      <c r="G303" s="460">
        <v>167.46</v>
      </c>
      <c r="H303" s="200">
        <f t="shared" si="10"/>
        <v>1.8715131249552965</v>
      </c>
      <c r="I303" s="463">
        <f t="shared" si="11"/>
        <v>98.505882352941171</v>
      </c>
      <c r="J303" s="450"/>
    </row>
    <row r="304" spans="1:10" x14ac:dyDescent="0.25">
      <c r="A304" s="57">
        <v>37</v>
      </c>
      <c r="B304" s="63"/>
      <c r="C304" s="60"/>
      <c r="D304" s="60" t="s">
        <v>46</v>
      </c>
      <c r="E304" s="81">
        <f t="shared" ref="E304" si="13">E305</f>
        <v>154.47</v>
      </c>
      <c r="F304" s="81">
        <v>215</v>
      </c>
      <c r="G304" s="381">
        <f>G305</f>
        <v>211.73</v>
      </c>
      <c r="H304" s="457">
        <f t="shared" si="10"/>
        <v>137.06868647633846</v>
      </c>
      <c r="I304" s="462">
        <f t="shared" si="11"/>
        <v>98.479069767441857</v>
      </c>
      <c r="J304" s="450"/>
    </row>
    <row r="305" spans="1:10" ht="25.5" x14ac:dyDescent="0.25">
      <c r="A305" s="47">
        <v>3722</v>
      </c>
      <c r="B305" s="48"/>
      <c r="C305" s="49"/>
      <c r="D305" s="49" t="s">
        <v>111</v>
      </c>
      <c r="E305" s="80">
        <v>154.47</v>
      </c>
      <c r="F305" s="392">
        <v>215</v>
      </c>
      <c r="G305" s="460">
        <v>211.73</v>
      </c>
      <c r="H305" s="200">
        <f t="shared" si="10"/>
        <v>137.06868647633846</v>
      </c>
      <c r="I305" s="463">
        <f t="shared" si="11"/>
        <v>98.479069767441857</v>
      </c>
      <c r="J305" s="450"/>
    </row>
    <row r="306" spans="1:10" ht="25.5" customHeight="1" x14ac:dyDescent="0.25">
      <c r="A306" s="503" t="s">
        <v>68</v>
      </c>
      <c r="B306" s="504"/>
      <c r="C306" s="505"/>
      <c r="D306" s="42" t="s">
        <v>51</v>
      </c>
      <c r="E306" s="90">
        <f>E308</f>
        <v>59.65</v>
      </c>
      <c r="F306" s="90">
        <v>260</v>
      </c>
      <c r="G306" s="344">
        <f>G308</f>
        <v>320.35000000000002</v>
      </c>
      <c r="H306" s="199">
        <f t="shared" si="10"/>
        <v>537.04945515507131</v>
      </c>
      <c r="I306" s="345">
        <f t="shared" si="11"/>
        <v>123.21153846153847</v>
      </c>
      <c r="J306" s="450"/>
    </row>
    <row r="307" spans="1:10" x14ac:dyDescent="0.25">
      <c r="A307" s="513" t="s">
        <v>64</v>
      </c>
      <c r="B307" s="514"/>
      <c r="C307" s="515"/>
      <c r="D307" s="41" t="s">
        <v>65</v>
      </c>
      <c r="E307" s="11"/>
      <c r="F307" s="11"/>
      <c r="G307" s="460"/>
      <c r="H307" s="200"/>
      <c r="I307" s="463"/>
      <c r="J307" s="450"/>
    </row>
    <row r="308" spans="1:10" x14ac:dyDescent="0.25">
      <c r="A308" s="57">
        <v>32</v>
      </c>
      <c r="B308" s="63"/>
      <c r="C308" s="60"/>
      <c r="D308" s="60" t="s">
        <v>31</v>
      </c>
      <c r="E308" s="81">
        <f t="shared" ref="E308" si="14">E311+E312</f>
        <v>59.65</v>
      </c>
      <c r="F308" s="81">
        <v>260</v>
      </c>
      <c r="G308" s="381">
        <f>G311+G312+G309+G310</f>
        <v>320.35000000000002</v>
      </c>
      <c r="H308" s="457">
        <f t="shared" si="10"/>
        <v>537.04945515507131</v>
      </c>
      <c r="I308" s="462">
        <f t="shared" si="11"/>
        <v>123.21153846153847</v>
      </c>
      <c r="J308" s="450"/>
    </row>
    <row r="309" spans="1:10" x14ac:dyDescent="0.25">
      <c r="A309" s="431">
        <v>3211</v>
      </c>
      <c r="B309" s="432"/>
      <c r="C309" s="433"/>
      <c r="D309" s="433" t="s">
        <v>94</v>
      </c>
      <c r="E309" s="78"/>
      <c r="F309" s="78"/>
      <c r="G309" s="464">
        <v>105</v>
      </c>
      <c r="H309" s="200"/>
      <c r="I309" s="463"/>
      <c r="J309" s="450"/>
    </row>
    <row r="310" spans="1:10" x14ac:dyDescent="0.25">
      <c r="A310" s="431">
        <v>3213</v>
      </c>
      <c r="B310" s="432"/>
      <c r="C310" s="433"/>
      <c r="D310" s="433" t="s">
        <v>95</v>
      </c>
      <c r="E310" s="78"/>
      <c r="F310" s="78"/>
      <c r="G310" s="464">
        <v>15</v>
      </c>
      <c r="H310" s="200"/>
      <c r="I310" s="463"/>
      <c r="J310" s="450"/>
    </row>
    <row r="311" spans="1:10" x14ac:dyDescent="0.25">
      <c r="A311" s="47">
        <v>3237</v>
      </c>
      <c r="B311" s="48"/>
      <c r="C311" s="49"/>
      <c r="D311" s="49" t="s">
        <v>112</v>
      </c>
      <c r="E311" s="80">
        <v>0</v>
      </c>
      <c r="F311" s="392">
        <v>160</v>
      </c>
      <c r="G311" s="460"/>
      <c r="H311" s="200"/>
      <c r="I311" s="463">
        <f t="shared" si="11"/>
        <v>0</v>
      </c>
      <c r="J311" s="450"/>
    </row>
    <row r="312" spans="1:10" ht="25.5" x14ac:dyDescent="0.25">
      <c r="A312" s="47">
        <v>3299</v>
      </c>
      <c r="B312" s="48"/>
      <c r="C312" s="49"/>
      <c r="D312" s="49" t="s">
        <v>118</v>
      </c>
      <c r="E312" s="80">
        <v>59.65</v>
      </c>
      <c r="F312" s="392">
        <v>100</v>
      </c>
      <c r="G312" s="460">
        <v>200.35</v>
      </c>
      <c r="H312" s="200">
        <f t="shared" si="10"/>
        <v>335.87594300083822</v>
      </c>
      <c r="I312" s="463">
        <f t="shared" si="11"/>
        <v>200.35</v>
      </c>
      <c r="J312" s="450"/>
    </row>
    <row r="313" spans="1:10" x14ac:dyDescent="0.25">
      <c r="A313" s="503" t="s">
        <v>50</v>
      </c>
      <c r="B313" s="504"/>
      <c r="C313" s="505"/>
      <c r="D313" s="42" t="s">
        <v>54</v>
      </c>
      <c r="E313" s="90">
        <f>E317+E319+E326</f>
        <v>3219.6099999999997</v>
      </c>
      <c r="F313" s="90">
        <f>F315+F320</f>
        <v>2500</v>
      </c>
      <c r="G313" s="344">
        <f>G315+G326+G323</f>
        <v>2088.94</v>
      </c>
      <c r="H313" s="199">
        <f t="shared" si="10"/>
        <v>64.881771394672043</v>
      </c>
      <c r="I313" s="345">
        <f t="shared" si="11"/>
        <v>83.557599999999994</v>
      </c>
      <c r="J313" s="450"/>
    </row>
    <row r="314" spans="1:10" x14ac:dyDescent="0.25">
      <c r="A314" s="513" t="s">
        <v>64</v>
      </c>
      <c r="B314" s="514"/>
      <c r="C314" s="515"/>
      <c r="D314" s="41" t="s">
        <v>65</v>
      </c>
      <c r="E314" s="11"/>
      <c r="F314" s="11"/>
      <c r="G314" s="460"/>
      <c r="H314" s="200"/>
      <c r="I314" s="463"/>
      <c r="J314" s="450"/>
    </row>
    <row r="315" spans="1:10" x14ac:dyDescent="0.25">
      <c r="A315" s="67">
        <v>32</v>
      </c>
      <c r="B315" s="58"/>
      <c r="C315" s="59"/>
      <c r="D315" s="238" t="s">
        <v>31</v>
      </c>
      <c r="E315" s="81">
        <f>E317+E319</f>
        <v>2052</v>
      </c>
      <c r="F315" s="81">
        <v>2500</v>
      </c>
      <c r="G315" s="381">
        <f>G318</f>
        <v>2088.94</v>
      </c>
      <c r="H315" s="457">
        <f t="shared" si="10"/>
        <v>101.80019493177387</v>
      </c>
      <c r="I315" s="462">
        <f t="shared" si="11"/>
        <v>83.557599999999994</v>
      </c>
      <c r="J315" s="450"/>
    </row>
    <row r="316" spans="1:10" x14ac:dyDescent="0.25">
      <c r="A316" s="67"/>
      <c r="B316" s="58"/>
      <c r="C316" s="59"/>
      <c r="D316" s="238"/>
      <c r="E316" s="81"/>
      <c r="F316" s="81"/>
      <c r="G316" s="381"/>
      <c r="H316" s="457"/>
      <c r="I316" s="462"/>
      <c r="J316" s="450"/>
    </row>
    <row r="317" spans="1:10" ht="25.5" x14ac:dyDescent="0.25">
      <c r="A317" s="229">
        <v>329</v>
      </c>
      <c r="B317" s="285"/>
      <c r="C317" s="237"/>
      <c r="D317" s="227" t="s">
        <v>109</v>
      </c>
      <c r="E317" s="228">
        <f>E318</f>
        <v>2000</v>
      </c>
      <c r="F317" s="228"/>
      <c r="G317" s="459"/>
      <c r="H317" s="458">
        <f t="shared" si="10"/>
        <v>0</v>
      </c>
      <c r="I317" s="477"/>
      <c r="J317" s="450"/>
    </row>
    <row r="318" spans="1:10" ht="25.5" x14ac:dyDescent="0.25">
      <c r="A318" s="47">
        <v>3299</v>
      </c>
      <c r="B318" s="43"/>
      <c r="C318" s="44"/>
      <c r="D318" s="49" t="s">
        <v>109</v>
      </c>
      <c r="E318" s="80">
        <v>2000</v>
      </c>
      <c r="F318" s="392">
        <v>2300</v>
      </c>
      <c r="G318" s="460">
        <v>2088.94</v>
      </c>
      <c r="H318" s="200">
        <f t="shared" si="10"/>
        <v>104.447</v>
      </c>
      <c r="I318" s="463">
        <f t="shared" si="11"/>
        <v>90.823478260869578</v>
      </c>
      <c r="J318" s="450"/>
    </row>
    <row r="319" spans="1:10" x14ac:dyDescent="0.25">
      <c r="A319" s="229"/>
      <c r="B319" s="285">
        <v>32</v>
      </c>
      <c r="C319" s="237"/>
      <c r="D319" s="227" t="s">
        <v>31</v>
      </c>
      <c r="E319" s="228">
        <f>E320</f>
        <v>52</v>
      </c>
      <c r="F319" s="228"/>
      <c r="G319" s="459"/>
      <c r="H319" s="458">
        <f t="shared" si="10"/>
        <v>0</v>
      </c>
      <c r="I319" s="477"/>
      <c r="J319" s="450"/>
    </row>
    <row r="320" spans="1:10" ht="25.5" x14ac:dyDescent="0.25">
      <c r="A320" s="253">
        <v>3227</v>
      </c>
      <c r="B320" s="247"/>
      <c r="C320" s="248"/>
      <c r="D320" s="255" t="s">
        <v>98</v>
      </c>
      <c r="E320" s="78">
        <v>52</v>
      </c>
      <c r="F320" s="315"/>
      <c r="G320" s="460"/>
      <c r="H320" s="200">
        <f t="shared" si="10"/>
        <v>0</v>
      </c>
      <c r="I320" s="463"/>
      <c r="J320" s="450"/>
    </row>
    <row r="321" spans="1:10" x14ac:dyDescent="0.25">
      <c r="A321" s="319">
        <v>3223</v>
      </c>
      <c r="C321" s="170"/>
      <c r="D321" s="169" t="s">
        <v>97</v>
      </c>
      <c r="E321" s="78"/>
      <c r="F321" s="315">
        <v>200</v>
      </c>
      <c r="G321" s="460"/>
      <c r="H321" s="200"/>
      <c r="I321" s="463">
        <f t="shared" si="11"/>
        <v>0</v>
      </c>
      <c r="J321" s="450"/>
    </row>
    <row r="322" spans="1:10" x14ac:dyDescent="0.25">
      <c r="A322" s="513" t="s">
        <v>60</v>
      </c>
      <c r="B322" s="514"/>
      <c r="C322" s="515"/>
      <c r="D322" s="360" t="s">
        <v>32</v>
      </c>
      <c r="E322" s="78"/>
      <c r="F322" s="78"/>
      <c r="G322" s="460"/>
      <c r="H322" s="200"/>
      <c r="I322" s="463"/>
      <c r="J322" s="450"/>
    </row>
    <row r="323" spans="1:10" x14ac:dyDescent="0.25">
      <c r="A323" s="58">
        <v>32</v>
      </c>
      <c r="B323" s="380"/>
      <c r="C323" s="59"/>
      <c r="D323" s="238" t="s">
        <v>31</v>
      </c>
      <c r="E323" s="81"/>
      <c r="F323" s="81"/>
      <c r="G323" s="381">
        <f>G324</f>
        <v>0</v>
      </c>
      <c r="H323" s="457"/>
      <c r="I323" s="462"/>
      <c r="J323" s="450"/>
    </row>
    <row r="324" spans="1:10" x14ac:dyDescent="0.25">
      <c r="A324" s="363">
        <v>3231</v>
      </c>
      <c r="C324" s="361"/>
      <c r="D324" s="401" t="s">
        <v>99</v>
      </c>
      <c r="E324" s="78"/>
      <c r="F324" s="78"/>
      <c r="G324" s="460"/>
      <c r="H324" s="200"/>
      <c r="I324" s="463"/>
      <c r="J324" s="450"/>
    </row>
    <row r="325" spans="1:10" x14ac:dyDescent="0.25">
      <c r="A325" s="513" t="s">
        <v>92</v>
      </c>
      <c r="B325" s="514"/>
      <c r="C325" s="515"/>
      <c r="D325" s="383" t="s">
        <v>71</v>
      </c>
      <c r="E325" s="78"/>
      <c r="F325" s="78"/>
      <c r="G325" s="460"/>
      <c r="H325" s="200"/>
      <c r="I325" s="463"/>
      <c r="J325" s="450"/>
    </row>
    <row r="326" spans="1:10" x14ac:dyDescent="0.25">
      <c r="A326" s="301">
        <v>32</v>
      </c>
      <c r="B326" s="61"/>
      <c r="C326" s="62"/>
      <c r="D326" s="302"/>
      <c r="E326" s="81">
        <f>E327</f>
        <v>1167.6099999999999</v>
      </c>
      <c r="F326" s="81"/>
      <c r="G326" s="381"/>
      <c r="H326" s="457">
        <f t="shared" si="10"/>
        <v>0</v>
      </c>
      <c r="I326" s="462"/>
      <c r="J326" s="450"/>
    </row>
    <row r="327" spans="1:10" ht="25.5" x14ac:dyDescent="0.25">
      <c r="A327" s="296">
        <v>3299</v>
      </c>
      <c r="B327" s="299"/>
      <c r="C327" s="300"/>
      <c r="D327" s="298" t="s">
        <v>109</v>
      </c>
      <c r="E327" s="78">
        <v>1167.6099999999999</v>
      </c>
      <c r="F327" s="78"/>
      <c r="G327" s="476"/>
      <c r="H327" s="200">
        <f t="shared" si="10"/>
        <v>0</v>
      </c>
      <c r="I327" s="463"/>
      <c r="J327" s="450"/>
    </row>
    <row r="328" spans="1:10" ht="25.5" x14ac:dyDescent="0.25">
      <c r="A328" s="503" t="s">
        <v>209</v>
      </c>
      <c r="B328" s="504"/>
      <c r="C328" s="505"/>
      <c r="D328" s="243" t="s">
        <v>210</v>
      </c>
      <c r="E328" s="90">
        <f>E331</f>
        <v>3052.6</v>
      </c>
      <c r="F328" s="90"/>
      <c r="G328" s="461"/>
      <c r="H328" s="456">
        <f t="shared" si="10"/>
        <v>0</v>
      </c>
      <c r="I328" s="465"/>
      <c r="J328" s="450"/>
    </row>
    <row r="329" spans="1:10" x14ac:dyDescent="0.25">
      <c r="A329" s="513" t="s">
        <v>78</v>
      </c>
      <c r="B329" s="514"/>
      <c r="C329" s="515"/>
      <c r="D329" s="246" t="s">
        <v>65</v>
      </c>
      <c r="E329" s="78"/>
      <c r="F329" s="78"/>
      <c r="G329" s="460"/>
      <c r="H329" s="200"/>
      <c r="I329" s="463"/>
      <c r="J329" s="450"/>
    </row>
    <row r="330" spans="1:10" x14ac:dyDescent="0.25">
      <c r="A330" s="67">
        <v>32</v>
      </c>
      <c r="B330" s="58"/>
      <c r="C330" s="59"/>
      <c r="D330" s="238" t="s">
        <v>31</v>
      </c>
      <c r="E330" s="81">
        <f>E331</f>
        <v>3052.6</v>
      </c>
      <c r="F330" s="81"/>
      <c r="G330" s="381"/>
      <c r="H330" s="457">
        <f t="shared" si="10"/>
        <v>0</v>
      </c>
      <c r="I330" s="462"/>
      <c r="J330" s="450"/>
    </row>
    <row r="331" spans="1:10" x14ac:dyDescent="0.25">
      <c r="A331" s="253">
        <v>3239</v>
      </c>
      <c r="B331" s="247"/>
      <c r="C331" s="248"/>
      <c r="D331" s="255" t="s">
        <v>104</v>
      </c>
      <c r="E331" s="78">
        <v>3052.6</v>
      </c>
      <c r="F331" s="78"/>
      <c r="G331" s="460"/>
      <c r="H331" s="200">
        <f t="shared" si="10"/>
        <v>0</v>
      </c>
      <c r="I331" s="463"/>
      <c r="J331" s="450"/>
    </row>
    <row r="332" spans="1:10" x14ac:dyDescent="0.25">
      <c r="A332" s="503" t="s">
        <v>53</v>
      </c>
      <c r="B332" s="504"/>
      <c r="C332" s="505"/>
      <c r="D332" s="42" t="s">
        <v>69</v>
      </c>
      <c r="E332" s="90">
        <f>E334+E343+E358+E349+E341+E355+E337</f>
        <v>132047.94</v>
      </c>
      <c r="F332" s="90">
        <v>110000</v>
      </c>
      <c r="G332" s="344">
        <f>G358</f>
        <v>127898.28</v>
      </c>
      <c r="H332" s="199">
        <f t="shared" ref="H332:H384" si="15">G332/E332*100</f>
        <v>96.857459495392348</v>
      </c>
      <c r="I332" s="345">
        <f t="shared" si="11"/>
        <v>116.27116363636362</v>
      </c>
      <c r="J332" s="450"/>
    </row>
    <row r="333" spans="1:10" ht="25.5" x14ac:dyDescent="0.25">
      <c r="A333" s="513" t="s">
        <v>70</v>
      </c>
      <c r="B333" s="514"/>
      <c r="C333" s="515"/>
      <c r="D333" s="46" t="s">
        <v>275</v>
      </c>
      <c r="E333" s="11"/>
      <c r="F333" s="11"/>
      <c r="G333" s="460"/>
      <c r="H333" s="200"/>
      <c r="I333" s="463"/>
      <c r="J333" s="450"/>
    </row>
    <row r="334" spans="1:10" x14ac:dyDescent="0.25">
      <c r="A334" s="57">
        <v>32</v>
      </c>
      <c r="B334" s="58"/>
      <c r="C334" s="59"/>
      <c r="D334" s="60" t="s">
        <v>31</v>
      </c>
      <c r="E334" s="81">
        <f>E335+E336</f>
        <v>1642.68</v>
      </c>
      <c r="F334" s="81"/>
      <c r="G334" s="381"/>
      <c r="H334" s="457">
        <f t="shared" si="15"/>
        <v>0</v>
      </c>
      <c r="I334" s="462"/>
      <c r="J334" s="450"/>
    </row>
    <row r="335" spans="1:10" x14ac:dyDescent="0.25">
      <c r="A335" s="47">
        <v>3227</v>
      </c>
      <c r="B335" s="45"/>
      <c r="C335" s="46"/>
      <c r="D335" s="49" t="s">
        <v>72</v>
      </c>
      <c r="E335" s="80">
        <v>406.78</v>
      </c>
      <c r="F335" s="80"/>
      <c r="G335" s="460"/>
      <c r="H335" s="200">
        <f t="shared" si="15"/>
        <v>0</v>
      </c>
      <c r="I335" s="463"/>
      <c r="J335" s="450"/>
    </row>
    <row r="336" spans="1:10" x14ac:dyDescent="0.25">
      <c r="A336" s="253">
        <v>3234</v>
      </c>
      <c r="B336" s="245"/>
      <c r="C336" s="246"/>
      <c r="D336" s="255" t="s">
        <v>101</v>
      </c>
      <c r="E336" s="80">
        <v>1235.9000000000001</v>
      </c>
      <c r="F336" s="80"/>
      <c r="G336" s="460"/>
      <c r="H336" s="200">
        <f t="shared" si="15"/>
        <v>0</v>
      </c>
      <c r="I336" s="463"/>
      <c r="J336" s="450"/>
    </row>
    <row r="337" spans="1:10" x14ac:dyDescent="0.25">
      <c r="A337" s="250">
        <v>42</v>
      </c>
      <c r="B337" s="58"/>
      <c r="C337" s="59"/>
      <c r="D337" s="252" t="s">
        <v>207</v>
      </c>
      <c r="E337" s="176">
        <f>E338</f>
        <v>1659.04</v>
      </c>
      <c r="F337" s="176"/>
      <c r="G337" s="381"/>
      <c r="H337" s="457">
        <f t="shared" si="15"/>
        <v>0</v>
      </c>
      <c r="I337" s="462"/>
      <c r="J337" s="450"/>
    </row>
    <row r="338" spans="1:10" x14ac:dyDescent="0.25">
      <c r="A338" s="253">
        <v>4227</v>
      </c>
      <c r="B338" s="245"/>
      <c r="C338" s="246"/>
      <c r="D338" s="255" t="s">
        <v>208</v>
      </c>
      <c r="E338" s="80">
        <v>1659.04</v>
      </c>
      <c r="F338" s="80"/>
      <c r="G338" s="460"/>
      <c r="H338" s="200">
        <f t="shared" si="15"/>
        <v>0</v>
      </c>
      <c r="I338" s="463"/>
      <c r="J338" s="450"/>
    </row>
    <row r="339" spans="1:10" x14ac:dyDescent="0.25">
      <c r="A339" s="513" t="s">
        <v>62</v>
      </c>
      <c r="B339" s="514"/>
      <c r="C339" s="515"/>
      <c r="D339" s="46" t="s">
        <v>63</v>
      </c>
      <c r="E339" s="11"/>
      <c r="F339" s="11"/>
      <c r="G339" s="460"/>
      <c r="H339" s="200"/>
      <c r="I339" s="463"/>
      <c r="J339" s="450"/>
    </row>
    <row r="340" spans="1:10" x14ac:dyDescent="0.25">
      <c r="A340" s="67">
        <v>32</v>
      </c>
      <c r="B340" s="58"/>
      <c r="C340" s="59"/>
      <c r="D340" s="59" t="s">
        <v>31</v>
      </c>
      <c r="E340" s="81">
        <f>E343+E349</f>
        <v>4050.2200000000003</v>
      </c>
      <c r="F340" s="81"/>
      <c r="G340" s="381"/>
      <c r="H340" s="457">
        <f t="shared" si="15"/>
        <v>0</v>
      </c>
      <c r="I340" s="462"/>
      <c r="J340" s="450"/>
    </row>
    <row r="341" spans="1:10" x14ac:dyDescent="0.25">
      <c r="A341" s="239">
        <v>321</v>
      </c>
      <c r="B341" s="240"/>
      <c r="C341" s="241"/>
      <c r="D341" s="227" t="s">
        <v>163</v>
      </c>
      <c r="E341" s="242">
        <f>E342</f>
        <v>0</v>
      </c>
      <c r="F341" s="242"/>
      <c r="G341" s="459"/>
      <c r="H341" s="458"/>
      <c r="I341" s="477"/>
      <c r="J341" s="450"/>
    </row>
    <row r="342" spans="1:10" x14ac:dyDescent="0.25">
      <c r="A342" s="164"/>
      <c r="B342" s="165">
        <v>3213</v>
      </c>
      <c r="C342" s="166"/>
      <c r="D342" s="166" t="s">
        <v>183</v>
      </c>
      <c r="E342" s="10"/>
      <c r="F342" s="10"/>
      <c r="G342" s="460"/>
      <c r="H342" s="200"/>
      <c r="I342" s="463"/>
      <c r="J342" s="450"/>
    </row>
    <row r="343" spans="1:10" x14ac:dyDescent="0.25">
      <c r="A343" s="239">
        <v>322</v>
      </c>
      <c r="B343" s="240"/>
      <c r="C343" s="241"/>
      <c r="D343" s="227" t="s">
        <v>164</v>
      </c>
      <c r="E343" s="228">
        <f>E344+E345+E346+E347+E348</f>
        <v>3214.1400000000003</v>
      </c>
      <c r="F343" s="228"/>
      <c r="G343" s="459"/>
      <c r="H343" s="458">
        <f t="shared" si="15"/>
        <v>0</v>
      </c>
      <c r="I343" s="477"/>
      <c r="J343" s="450"/>
    </row>
    <row r="344" spans="1:10" x14ac:dyDescent="0.25">
      <c r="A344" s="47">
        <v>3221</v>
      </c>
      <c r="B344" s="48"/>
      <c r="C344" s="49"/>
      <c r="D344" s="49" t="s">
        <v>73</v>
      </c>
      <c r="E344" s="80">
        <v>2503.0300000000002</v>
      </c>
      <c r="F344" s="80"/>
      <c r="G344" s="460"/>
      <c r="H344" s="200">
        <f t="shared" si="15"/>
        <v>0</v>
      </c>
      <c r="I344" s="463"/>
      <c r="J344" s="450"/>
    </row>
    <row r="345" spans="1:10" x14ac:dyDescent="0.25">
      <c r="A345" s="47">
        <v>3222</v>
      </c>
      <c r="B345" s="48"/>
      <c r="C345" s="49"/>
      <c r="D345" s="49" t="s">
        <v>72</v>
      </c>
      <c r="E345" s="80"/>
      <c r="F345" s="80"/>
      <c r="G345" s="460"/>
      <c r="H345" s="200"/>
      <c r="I345" s="463"/>
      <c r="J345" s="450"/>
    </row>
    <row r="346" spans="1:10" ht="25.5" x14ac:dyDescent="0.25">
      <c r="A346" s="47">
        <v>3224</v>
      </c>
      <c r="B346" s="48"/>
      <c r="C346" s="49"/>
      <c r="D346" s="49" t="s">
        <v>74</v>
      </c>
      <c r="E346" s="80"/>
      <c r="F346" s="80"/>
      <c r="G346" s="460"/>
      <c r="H346" s="200"/>
      <c r="I346" s="463"/>
      <c r="J346" s="450"/>
    </row>
    <row r="347" spans="1:10" x14ac:dyDescent="0.25">
      <c r="A347" s="47">
        <v>3225</v>
      </c>
      <c r="B347" s="48"/>
      <c r="C347" s="49"/>
      <c r="D347" s="49" t="s">
        <v>76</v>
      </c>
      <c r="E347" s="80">
        <v>629.02</v>
      </c>
      <c r="F347" s="80"/>
      <c r="G347" s="460"/>
      <c r="H347" s="200">
        <f t="shared" si="15"/>
        <v>0</v>
      </c>
      <c r="I347" s="463"/>
      <c r="J347" s="450"/>
    </row>
    <row r="348" spans="1:10" x14ac:dyDescent="0.25">
      <c r="A348" s="296">
        <v>3227</v>
      </c>
      <c r="B348" s="297"/>
      <c r="C348" s="298"/>
      <c r="D348" s="298" t="s">
        <v>231</v>
      </c>
      <c r="E348" s="80">
        <v>82.09</v>
      </c>
      <c r="F348" s="80"/>
      <c r="G348" s="460"/>
      <c r="H348" s="200">
        <f t="shared" si="15"/>
        <v>0</v>
      </c>
      <c r="I348" s="463"/>
      <c r="J348" s="450"/>
    </row>
    <row r="349" spans="1:10" x14ac:dyDescent="0.25">
      <c r="A349" s="229">
        <v>323</v>
      </c>
      <c r="B349" s="230"/>
      <c r="C349" s="227"/>
      <c r="D349" s="227" t="s">
        <v>165</v>
      </c>
      <c r="E349" s="234">
        <f>E350+E351+E353+E354+E352</f>
        <v>836.08</v>
      </c>
      <c r="F349" s="234"/>
      <c r="G349" s="459"/>
      <c r="H349" s="458">
        <f t="shared" si="15"/>
        <v>0</v>
      </c>
      <c r="I349" s="477"/>
      <c r="J349" s="450"/>
    </row>
    <row r="350" spans="1:10" x14ac:dyDescent="0.25">
      <c r="A350" s="177">
        <v>3231</v>
      </c>
      <c r="B350" s="178"/>
      <c r="C350" s="179"/>
      <c r="D350" s="179" t="s">
        <v>99</v>
      </c>
      <c r="E350" s="80"/>
      <c r="F350" s="80"/>
      <c r="G350" s="460"/>
      <c r="H350" s="200"/>
      <c r="I350" s="463"/>
      <c r="J350" s="450"/>
    </row>
    <row r="351" spans="1:10" ht="25.5" x14ac:dyDescent="0.25">
      <c r="A351" s="47">
        <v>3232</v>
      </c>
      <c r="B351" s="48"/>
      <c r="C351" s="49"/>
      <c r="D351" s="49" t="s">
        <v>77</v>
      </c>
      <c r="E351" s="80">
        <v>75</v>
      </c>
      <c r="F351" s="80"/>
      <c r="G351" s="460"/>
      <c r="H351" s="200">
        <f t="shared" si="15"/>
        <v>0</v>
      </c>
      <c r="I351" s="463"/>
      <c r="J351" s="450"/>
    </row>
    <row r="352" spans="1:10" x14ac:dyDescent="0.25">
      <c r="A352" s="253">
        <v>3234</v>
      </c>
      <c r="B352" s="254"/>
      <c r="C352" s="255"/>
      <c r="D352" s="255" t="s">
        <v>101</v>
      </c>
      <c r="E352" s="80">
        <v>248.85</v>
      </c>
      <c r="F352" s="80"/>
      <c r="G352" s="460"/>
      <c r="H352" s="200">
        <f t="shared" si="15"/>
        <v>0</v>
      </c>
      <c r="I352" s="463"/>
      <c r="J352" s="450"/>
    </row>
    <row r="353" spans="1:10" x14ac:dyDescent="0.25">
      <c r="A353" s="177">
        <v>3236</v>
      </c>
      <c r="B353" s="178"/>
      <c r="C353" s="179"/>
      <c r="D353" s="179" t="s">
        <v>184</v>
      </c>
      <c r="E353" s="80">
        <v>512.23</v>
      </c>
      <c r="F353" s="80"/>
      <c r="G353" s="460"/>
      <c r="H353" s="200">
        <f t="shared" si="15"/>
        <v>0</v>
      </c>
      <c r="I353" s="463"/>
      <c r="J353" s="450"/>
    </row>
    <row r="354" spans="1:10" x14ac:dyDescent="0.25">
      <c r="A354" s="177">
        <v>3239</v>
      </c>
      <c r="B354" s="178"/>
      <c r="C354" s="179"/>
      <c r="D354" s="179" t="s">
        <v>104</v>
      </c>
      <c r="E354" s="80"/>
      <c r="F354" s="80"/>
      <c r="G354" s="460"/>
      <c r="H354" s="200"/>
      <c r="I354" s="463"/>
      <c r="J354" s="450"/>
    </row>
    <row r="355" spans="1:10" x14ac:dyDescent="0.25">
      <c r="A355" s="180">
        <v>42</v>
      </c>
      <c r="B355" s="181"/>
      <c r="C355" s="182"/>
      <c r="D355" s="182" t="s">
        <v>221</v>
      </c>
      <c r="E355" s="176">
        <f>E356</f>
        <v>0</v>
      </c>
      <c r="F355" s="176"/>
      <c r="G355" s="381"/>
      <c r="H355" s="457"/>
      <c r="I355" s="462"/>
      <c r="J355" s="450"/>
    </row>
    <row r="356" spans="1:10" x14ac:dyDescent="0.25">
      <c r="A356" s="177">
        <v>4227</v>
      </c>
      <c r="B356" s="178"/>
      <c r="C356" s="179"/>
      <c r="D356" s="179" t="s">
        <v>185</v>
      </c>
      <c r="E356" s="80"/>
      <c r="F356" s="80"/>
      <c r="G356" s="460"/>
      <c r="H356" s="200"/>
      <c r="I356" s="463"/>
      <c r="J356" s="450"/>
    </row>
    <row r="357" spans="1:10" x14ac:dyDescent="0.25">
      <c r="A357" s="513" t="s">
        <v>78</v>
      </c>
      <c r="B357" s="514"/>
      <c r="C357" s="515"/>
      <c r="D357" s="290" t="s">
        <v>65</v>
      </c>
      <c r="E357" s="11"/>
      <c r="F357" s="102"/>
      <c r="G357" s="460"/>
      <c r="H357" s="200"/>
      <c r="I357" s="463"/>
      <c r="J357" s="450"/>
    </row>
    <row r="358" spans="1:10" x14ac:dyDescent="0.25">
      <c r="A358" s="57">
        <v>32</v>
      </c>
      <c r="B358" s="63"/>
      <c r="C358" s="60"/>
      <c r="D358" s="60" t="s">
        <v>31</v>
      </c>
      <c r="E358" s="81">
        <f t="shared" ref="E358" si="16">E359</f>
        <v>124696</v>
      </c>
      <c r="F358" s="81">
        <v>110000</v>
      </c>
      <c r="G358" s="381">
        <f>G359</f>
        <v>127898.28</v>
      </c>
      <c r="H358" s="457">
        <f t="shared" si="15"/>
        <v>102.56806954513375</v>
      </c>
      <c r="I358" s="462">
        <f t="shared" ref="I358:I406" si="17">G358/F358*100</f>
        <v>116.27116363636362</v>
      </c>
      <c r="J358" s="450"/>
    </row>
    <row r="359" spans="1:10" x14ac:dyDescent="0.25">
      <c r="A359" s="47">
        <v>3222</v>
      </c>
      <c r="B359" s="48"/>
      <c r="C359" s="49"/>
      <c r="D359" s="49" t="s">
        <v>72</v>
      </c>
      <c r="E359" s="80">
        <v>124696</v>
      </c>
      <c r="F359" s="392">
        <v>110000</v>
      </c>
      <c r="G359" s="460">
        <v>127898.28</v>
      </c>
      <c r="H359" s="200">
        <f t="shared" si="15"/>
        <v>102.56806954513375</v>
      </c>
      <c r="I359" s="463">
        <f t="shared" si="17"/>
        <v>116.27116363636362</v>
      </c>
      <c r="J359" s="450"/>
    </row>
    <row r="360" spans="1:10" x14ac:dyDescent="0.25">
      <c r="A360" s="503" t="s">
        <v>80</v>
      </c>
      <c r="B360" s="504"/>
      <c r="C360" s="505"/>
      <c r="D360" s="42" t="s">
        <v>79</v>
      </c>
      <c r="E360" s="90">
        <f>E362+E370+E375+E380</f>
        <v>95081.890000000014</v>
      </c>
      <c r="F360" s="90">
        <f>F362+F370+F375+F380+F392</f>
        <v>129170</v>
      </c>
      <c r="G360" s="344">
        <f>G362+G370+G375+G380+G392</f>
        <v>144745.82</v>
      </c>
      <c r="H360" s="199">
        <f t="shared" si="15"/>
        <v>152.23279638215016</v>
      </c>
      <c r="I360" s="345">
        <f t="shared" si="17"/>
        <v>112.05838817062785</v>
      </c>
      <c r="J360" s="450"/>
    </row>
    <row r="361" spans="1:10" ht="15" customHeight="1" x14ac:dyDescent="0.25">
      <c r="A361" s="513" t="s">
        <v>78</v>
      </c>
      <c r="B361" s="514"/>
      <c r="C361" s="515"/>
      <c r="D361" s="46" t="s">
        <v>65</v>
      </c>
      <c r="E361" s="11"/>
      <c r="F361" s="11"/>
      <c r="G361" s="460"/>
      <c r="H361" s="200"/>
      <c r="I361" s="463"/>
      <c r="J361" s="450"/>
    </row>
    <row r="362" spans="1:10" ht="15" customHeight="1" x14ac:dyDescent="0.25">
      <c r="A362" s="67">
        <v>31</v>
      </c>
      <c r="B362" s="58"/>
      <c r="C362" s="59"/>
      <c r="D362" s="59"/>
      <c r="E362" s="81">
        <f>E363+E366+E368</f>
        <v>70519.34</v>
      </c>
      <c r="F362" s="81">
        <f>F364+F365+F367+F369</f>
        <v>82004</v>
      </c>
      <c r="G362" s="381">
        <f>G364+G365+G367+G369</f>
        <v>100707.52</v>
      </c>
      <c r="H362" s="457">
        <f t="shared" si="15"/>
        <v>142.80837001594173</v>
      </c>
      <c r="I362" s="462">
        <f t="shared" si="17"/>
        <v>122.80805814350519</v>
      </c>
      <c r="J362" s="450"/>
    </row>
    <row r="363" spans="1:10" x14ac:dyDescent="0.25">
      <c r="A363" s="229">
        <v>311</v>
      </c>
      <c r="B363" s="230"/>
      <c r="C363" s="227"/>
      <c r="D363" s="227" t="s">
        <v>167</v>
      </c>
      <c r="E363" s="228">
        <f>E364+E365</f>
        <v>62589.45</v>
      </c>
      <c r="F363" s="228"/>
      <c r="G363" s="459"/>
      <c r="H363" s="458">
        <f t="shared" si="15"/>
        <v>0</v>
      </c>
      <c r="I363" s="477"/>
      <c r="J363" s="450"/>
    </row>
    <row r="364" spans="1:10" x14ac:dyDescent="0.25">
      <c r="A364" s="47">
        <v>3111</v>
      </c>
      <c r="B364" s="48"/>
      <c r="C364" s="49"/>
      <c r="D364" s="49" t="s">
        <v>81</v>
      </c>
      <c r="E364" s="80">
        <v>61528.46</v>
      </c>
      <c r="F364" s="392">
        <v>70104</v>
      </c>
      <c r="G364" s="460">
        <v>84032.95</v>
      </c>
      <c r="H364" s="200">
        <f t="shared" si="15"/>
        <v>136.57574072226089</v>
      </c>
      <c r="I364" s="463">
        <f t="shared" si="17"/>
        <v>119.86898037201871</v>
      </c>
      <c r="J364" s="450"/>
    </row>
    <row r="365" spans="1:10" ht="14.25" customHeight="1" x14ac:dyDescent="0.25">
      <c r="A365" s="47">
        <v>3113</v>
      </c>
      <c r="B365" s="48"/>
      <c r="C365" s="49"/>
      <c r="D365" s="49" t="s">
        <v>82</v>
      </c>
      <c r="E365" s="80">
        <v>1060.99</v>
      </c>
      <c r="F365" s="392">
        <v>2000</v>
      </c>
      <c r="G365" s="460">
        <v>1549.7</v>
      </c>
      <c r="H365" s="200">
        <f t="shared" si="15"/>
        <v>146.06169709422332</v>
      </c>
      <c r="I365" s="463">
        <f t="shared" si="17"/>
        <v>77.484999999999999</v>
      </c>
      <c r="J365" s="450"/>
    </row>
    <row r="366" spans="1:10" ht="14.25" customHeight="1" x14ac:dyDescent="0.25">
      <c r="A366" s="229">
        <v>312</v>
      </c>
      <c r="B366" s="230"/>
      <c r="C366" s="227"/>
      <c r="D366" s="227" t="s">
        <v>83</v>
      </c>
      <c r="E366" s="234">
        <f>E367</f>
        <v>4216.8599999999997</v>
      </c>
      <c r="F366" s="234"/>
      <c r="G366" s="459"/>
      <c r="H366" s="458">
        <f t="shared" si="15"/>
        <v>0</v>
      </c>
      <c r="I366" s="477"/>
      <c r="J366" s="450"/>
    </row>
    <row r="367" spans="1:10" x14ac:dyDescent="0.25">
      <c r="A367" s="47">
        <v>3121</v>
      </c>
      <c r="B367" s="48"/>
      <c r="C367" s="49"/>
      <c r="D367" s="49" t="s">
        <v>83</v>
      </c>
      <c r="E367" s="80">
        <v>4216.8599999999997</v>
      </c>
      <c r="F367" s="392">
        <v>3000</v>
      </c>
      <c r="G367" s="460">
        <v>5226.0200000000004</v>
      </c>
      <c r="H367" s="200">
        <f t="shared" si="15"/>
        <v>123.93155096446174</v>
      </c>
      <c r="I367" s="463">
        <f t="shared" si="17"/>
        <v>174.20066666666668</v>
      </c>
      <c r="J367" s="450"/>
    </row>
    <row r="368" spans="1:10" x14ac:dyDescent="0.25">
      <c r="A368" s="229">
        <v>313</v>
      </c>
      <c r="B368" s="230"/>
      <c r="C368" s="227"/>
      <c r="D368" s="227" t="s">
        <v>168</v>
      </c>
      <c r="E368" s="234">
        <f>E369</f>
        <v>3713.03</v>
      </c>
      <c r="F368" s="234"/>
      <c r="G368" s="459"/>
      <c r="H368" s="458">
        <f t="shared" si="15"/>
        <v>0</v>
      </c>
      <c r="I368" s="477"/>
      <c r="J368" s="450"/>
    </row>
    <row r="369" spans="1:10" ht="25.5" x14ac:dyDescent="0.25">
      <c r="A369" s="47">
        <v>3132</v>
      </c>
      <c r="B369" s="48"/>
      <c r="C369" s="49"/>
      <c r="D369" s="49" t="s">
        <v>84</v>
      </c>
      <c r="E369" s="80">
        <v>3713.03</v>
      </c>
      <c r="F369" s="392">
        <v>6900</v>
      </c>
      <c r="G369" s="460">
        <v>9898.85</v>
      </c>
      <c r="H369" s="200">
        <f t="shared" si="15"/>
        <v>266.59763050662127</v>
      </c>
      <c r="I369" s="463">
        <f t="shared" si="17"/>
        <v>143.46159420289854</v>
      </c>
      <c r="J369" s="450"/>
    </row>
    <row r="370" spans="1:10" x14ac:dyDescent="0.25">
      <c r="A370" s="204">
        <v>32</v>
      </c>
      <c r="B370" s="205"/>
      <c r="C370" s="206"/>
      <c r="D370" s="252" t="s">
        <v>31</v>
      </c>
      <c r="E370" s="81">
        <f>E371</f>
        <v>2944.88</v>
      </c>
      <c r="F370" s="81">
        <f>F372+F373</f>
        <v>4500</v>
      </c>
      <c r="G370" s="381">
        <f>G372+G373</f>
        <v>4385.33</v>
      </c>
      <c r="H370" s="457">
        <f t="shared" si="15"/>
        <v>148.91370785906386</v>
      </c>
      <c r="I370" s="462">
        <f t="shared" si="17"/>
        <v>97.451777777777778</v>
      </c>
      <c r="J370" s="450"/>
    </row>
    <row r="371" spans="1:10" x14ac:dyDescent="0.25">
      <c r="A371" s="229">
        <v>321</v>
      </c>
      <c r="B371" s="230"/>
      <c r="C371" s="227"/>
      <c r="D371" s="227" t="s">
        <v>163</v>
      </c>
      <c r="E371" s="228">
        <f>E372+E373</f>
        <v>2944.88</v>
      </c>
      <c r="F371" s="228"/>
      <c r="G371" s="459"/>
      <c r="H371" s="458">
        <f t="shared" si="15"/>
        <v>0</v>
      </c>
      <c r="I371" s="477"/>
      <c r="J371" s="450"/>
    </row>
    <row r="372" spans="1:10" x14ac:dyDescent="0.25">
      <c r="A372" s="47">
        <v>3212</v>
      </c>
      <c r="B372" s="48"/>
      <c r="C372" s="49"/>
      <c r="D372" s="49" t="s">
        <v>85</v>
      </c>
      <c r="E372" s="80">
        <v>2944.88</v>
      </c>
      <c r="F372" s="392">
        <v>4500</v>
      </c>
      <c r="G372" s="460">
        <v>4385.33</v>
      </c>
      <c r="H372" s="200">
        <f t="shared" si="15"/>
        <v>148.91370785906386</v>
      </c>
      <c r="I372" s="463">
        <f t="shared" si="17"/>
        <v>97.451777777777778</v>
      </c>
      <c r="J372" s="450"/>
    </row>
    <row r="373" spans="1:10" ht="26.25" customHeight="1" x14ac:dyDescent="0.25">
      <c r="A373" s="47">
        <v>3225</v>
      </c>
      <c r="B373" s="48"/>
      <c r="C373" s="49"/>
      <c r="D373" s="49" t="s">
        <v>199</v>
      </c>
      <c r="E373" s="80">
        <v>0</v>
      </c>
      <c r="F373" s="392">
        <v>0</v>
      </c>
      <c r="G373" s="460"/>
      <c r="H373" s="200"/>
      <c r="I373" s="463"/>
      <c r="J373" s="450"/>
    </row>
    <row r="374" spans="1:10" ht="19.5" customHeight="1" x14ac:dyDescent="0.25">
      <c r="A374" s="513" t="s">
        <v>62</v>
      </c>
      <c r="B374" s="514"/>
      <c r="C374" s="515"/>
      <c r="D374" s="246" t="s">
        <v>63</v>
      </c>
      <c r="E374" s="11"/>
      <c r="F374" s="11"/>
      <c r="G374" s="460"/>
      <c r="H374" s="200"/>
      <c r="I374" s="463"/>
      <c r="J374" s="450"/>
    </row>
    <row r="375" spans="1:10" ht="18" customHeight="1" x14ac:dyDescent="0.25">
      <c r="A375" s="67">
        <v>31</v>
      </c>
      <c r="B375" s="58"/>
      <c r="C375" s="59"/>
      <c r="D375" s="59" t="s">
        <v>167</v>
      </c>
      <c r="E375" s="81">
        <f>E376+E377+E378+E379</f>
        <v>523.45999999999992</v>
      </c>
      <c r="F375" s="196">
        <f>F376+F377+F378+F379</f>
        <v>1606</v>
      </c>
      <c r="G375" s="381">
        <f>G376+G377+G378+G379</f>
        <v>1881.31</v>
      </c>
      <c r="H375" s="457">
        <f t="shared" si="15"/>
        <v>359.39899896840257</v>
      </c>
      <c r="I375" s="462">
        <f t="shared" si="17"/>
        <v>117.1425902864259</v>
      </c>
      <c r="J375" s="450"/>
    </row>
    <row r="376" spans="1:10" ht="18" customHeight="1" x14ac:dyDescent="0.25">
      <c r="A376" s="253">
        <v>3111</v>
      </c>
      <c r="B376" s="254"/>
      <c r="C376" s="255"/>
      <c r="D376" s="255" t="s">
        <v>81</v>
      </c>
      <c r="E376" s="78">
        <v>419.75</v>
      </c>
      <c r="F376" s="315">
        <v>1366</v>
      </c>
      <c r="G376" s="460">
        <v>1604.95</v>
      </c>
      <c r="H376" s="200">
        <f t="shared" si="15"/>
        <v>382.35854675402027</v>
      </c>
      <c r="I376" s="463">
        <f t="shared" si="17"/>
        <v>117.49267935578331</v>
      </c>
      <c r="J376" s="450"/>
    </row>
    <row r="377" spans="1:10" ht="15" customHeight="1" x14ac:dyDescent="0.25">
      <c r="A377" s="253">
        <v>3113</v>
      </c>
      <c r="B377" s="254"/>
      <c r="C377" s="255"/>
      <c r="D377" s="255" t="s">
        <v>82</v>
      </c>
      <c r="E377" s="78">
        <v>14.84</v>
      </c>
      <c r="F377" s="315">
        <v>50</v>
      </c>
      <c r="G377" s="460">
        <v>39.32</v>
      </c>
      <c r="H377" s="200">
        <f t="shared" si="15"/>
        <v>264.95956873315362</v>
      </c>
      <c r="I377" s="463">
        <f t="shared" si="17"/>
        <v>78.64</v>
      </c>
      <c r="J377" s="450"/>
    </row>
    <row r="378" spans="1:10" ht="15" customHeight="1" x14ac:dyDescent="0.25">
      <c r="A378" s="253">
        <v>3121</v>
      </c>
      <c r="B378" s="254"/>
      <c r="C378" s="255"/>
      <c r="D378" s="255" t="s">
        <v>83</v>
      </c>
      <c r="E378" s="78">
        <v>55.57</v>
      </c>
      <c r="F378" s="315">
        <v>40</v>
      </c>
      <c r="G378" s="460">
        <v>56.86</v>
      </c>
      <c r="H378" s="200">
        <f t="shared" si="15"/>
        <v>102.32139643692639</v>
      </c>
      <c r="I378" s="463">
        <f t="shared" si="17"/>
        <v>142.15</v>
      </c>
      <c r="J378" s="450"/>
    </row>
    <row r="379" spans="1:10" ht="22.5" customHeight="1" x14ac:dyDescent="0.25">
      <c r="A379" s="296">
        <v>3132</v>
      </c>
      <c r="B379" s="297"/>
      <c r="C379" s="298"/>
      <c r="D379" s="298" t="s">
        <v>114</v>
      </c>
      <c r="E379" s="78">
        <v>33.299999999999997</v>
      </c>
      <c r="F379" s="315">
        <v>150</v>
      </c>
      <c r="G379" s="460">
        <v>180.18</v>
      </c>
      <c r="H379" s="200">
        <f t="shared" si="15"/>
        <v>541.08108108108115</v>
      </c>
      <c r="I379" s="463">
        <f t="shared" si="17"/>
        <v>120.12</v>
      </c>
      <c r="J379" s="450"/>
    </row>
    <row r="380" spans="1:10" ht="15" customHeight="1" x14ac:dyDescent="0.25">
      <c r="A380" s="250">
        <v>32</v>
      </c>
      <c r="B380" s="251"/>
      <c r="C380" s="252"/>
      <c r="D380" s="252" t="s">
        <v>31</v>
      </c>
      <c r="E380" s="81">
        <f>E382+E384</f>
        <v>21094.210000000003</v>
      </c>
      <c r="F380" s="81">
        <f>F382+F384+F385+F386</f>
        <v>40040</v>
      </c>
      <c r="G380" s="381">
        <f>G382+G384+G385+G386+G388+G390+G387+G389+G381+G383</f>
        <v>37771.659999999989</v>
      </c>
      <c r="H380" s="457">
        <f t="shared" si="15"/>
        <v>179.06174253503679</v>
      </c>
      <c r="I380" s="462">
        <f t="shared" si="17"/>
        <v>94.334815184815156</v>
      </c>
      <c r="J380" s="450"/>
    </row>
    <row r="381" spans="1:10" ht="15" customHeight="1" x14ac:dyDescent="0.25">
      <c r="A381" s="431">
        <v>3211</v>
      </c>
      <c r="B381" s="432"/>
      <c r="C381" s="433"/>
      <c r="D381" s="433" t="s">
        <v>94</v>
      </c>
      <c r="E381" s="78"/>
      <c r="F381" s="78"/>
      <c r="G381" s="464">
        <v>68</v>
      </c>
      <c r="H381" s="200"/>
      <c r="I381" s="463"/>
      <c r="J381" s="450"/>
    </row>
    <row r="382" spans="1:10" ht="15" customHeight="1" x14ac:dyDescent="0.25">
      <c r="A382" s="253">
        <v>3212</v>
      </c>
      <c r="B382" s="254"/>
      <c r="C382" s="255"/>
      <c r="D382" s="255" t="s">
        <v>85</v>
      </c>
      <c r="E382" s="78">
        <v>26.22</v>
      </c>
      <c r="F382" s="315">
        <v>110</v>
      </c>
      <c r="G382" s="460">
        <v>82.45</v>
      </c>
      <c r="H382" s="200">
        <f t="shared" si="15"/>
        <v>314.45461479786422</v>
      </c>
      <c r="I382" s="463">
        <f t="shared" si="17"/>
        <v>74.954545454545467</v>
      </c>
      <c r="J382" s="450"/>
    </row>
    <row r="383" spans="1:10" ht="15" customHeight="1" x14ac:dyDescent="0.25">
      <c r="A383" s="431">
        <v>3213</v>
      </c>
      <c r="B383" s="432"/>
      <c r="C383" s="433"/>
      <c r="D383" s="433" t="s">
        <v>288</v>
      </c>
      <c r="E383" s="78"/>
      <c r="F383" s="315"/>
      <c r="G383" s="460">
        <v>82.95</v>
      </c>
      <c r="H383" s="200"/>
      <c r="I383" s="463"/>
      <c r="J383" s="450"/>
    </row>
    <row r="384" spans="1:10" ht="15" customHeight="1" x14ac:dyDescent="0.25">
      <c r="A384" s="253">
        <v>3222</v>
      </c>
      <c r="B384" s="254"/>
      <c r="C384" s="255"/>
      <c r="D384" s="255" t="s">
        <v>72</v>
      </c>
      <c r="E384" s="78">
        <v>21067.99</v>
      </c>
      <c r="F384" s="315">
        <v>35000</v>
      </c>
      <c r="G384" s="460">
        <v>33970.65</v>
      </c>
      <c r="H384" s="200">
        <f t="shared" si="15"/>
        <v>161.24295673199009</v>
      </c>
      <c r="I384" s="463">
        <f t="shared" si="17"/>
        <v>97.059000000000012</v>
      </c>
      <c r="J384" s="450"/>
    </row>
    <row r="385" spans="1:10" ht="15" customHeight="1" x14ac:dyDescent="0.25">
      <c r="A385" s="318">
        <v>3221</v>
      </c>
      <c r="B385" s="319"/>
      <c r="C385" s="320"/>
      <c r="D385" s="320" t="s">
        <v>73</v>
      </c>
      <c r="E385" s="78"/>
      <c r="F385" s="315">
        <v>2000</v>
      </c>
      <c r="G385" s="460">
        <v>1698.34</v>
      </c>
      <c r="H385" s="200"/>
      <c r="I385" s="463">
        <f t="shared" si="17"/>
        <v>84.917000000000002</v>
      </c>
      <c r="J385" s="450"/>
    </row>
    <row r="386" spans="1:10" ht="15" customHeight="1" x14ac:dyDescent="0.25">
      <c r="A386" s="318">
        <v>3225</v>
      </c>
      <c r="B386" s="319"/>
      <c r="C386" s="320"/>
      <c r="D386" s="320" t="s">
        <v>238</v>
      </c>
      <c r="E386" s="78"/>
      <c r="F386" s="315">
        <v>2930</v>
      </c>
      <c r="G386" s="460">
        <v>486.78</v>
      </c>
      <c r="H386" s="200"/>
      <c r="I386" s="463">
        <f t="shared" si="17"/>
        <v>16.613651877133105</v>
      </c>
      <c r="J386" s="450"/>
    </row>
    <row r="387" spans="1:10" ht="15" customHeight="1" x14ac:dyDescent="0.25">
      <c r="A387" s="431">
        <v>3231</v>
      </c>
      <c r="B387" s="432"/>
      <c r="C387" s="433"/>
      <c r="D387" s="433" t="s">
        <v>99</v>
      </c>
      <c r="E387" s="78"/>
      <c r="F387" s="315"/>
      <c r="G387" s="460">
        <v>112.5</v>
      </c>
      <c r="H387" s="200"/>
      <c r="I387" s="463"/>
      <c r="J387" s="450"/>
    </row>
    <row r="388" spans="1:10" ht="23.25" customHeight="1" x14ac:dyDescent="0.25">
      <c r="A388" s="362">
        <v>3232</v>
      </c>
      <c r="B388" s="363"/>
      <c r="C388" s="364"/>
      <c r="D388" s="364" t="s">
        <v>266</v>
      </c>
      <c r="E388" s="78"/>
      <c r="F388" s="315"/>
      <c r="G388" s="460">
        <v>731.5</v>
      </c>
      <c r="H388" s="200"/>
      <c r="I388" s="463"/>
      <c r="J388" s="450"/>
    </row>
    <row r="389" spans="1:10" ht="23.25" customHeight="1" x14ac:dyDescent="0.25">
      <c r="A389" s="431">
        <v>3236</v>
      </c>
      <c r="B389" s="432"/>
      <c r="C389" s="433"/>
      <c r="D389" s="433" t="s">
        <v>184</v>
      </c>
      <c r="E389" s="78"/>
      <c r="F389" s="315"/>
      <c r="G389" s="460">
        <v>21.9</v>
      </c>
      <c r="H389" s="200"/>
      <c r="I389" s="463"/>
      <c r="J389" s="450"/>
    </row>
    <row r="390" spans="1:10" ht="15" customHeight="1" x14ac:dyDescent="0.25">
      <c r="A390" s="362">
        <v>3239</v>
      </c>
      <c r="B390" s="363"/>
      <c r="C390" s="364"/>
      <c r="D390" s="364" t="s">
        <v>267</v>
      </c>
      <c r="E390" s="78"/>
      <c r="F390" s="315"/>
      <c r="G390" s="460">
        <v>516.59</v>
      </c>
      <c r="H390" s="200"/>
      <c r="I390" s="463"/>
      <c r="J390" s="450"/>
    </row>
    <row r="391" spans="1:10" ht="24" customHeight="1" x14ac:dyDescent="0.25">
      <c r="A391" s="367" t="s">
        <v>287</v>
      </c>
      <c r="B391" s="355"/>
      <c r="C391" s="356"/>
      <c r="D391" s="353" t="s">
        <v>206</v>
      </c>
      <c r="E391" s="78"/>
      <c r="F391" s="78"/>
      <c r="G391" s="460"/>
      <c r="H391" s="200"/>
      <c r="I391" s="463"/>
      <c r="J391" s="450"/>
    </row>
    <row r="392" spans="1:10" ht="17.25" customHeight="1" x14ac:dyDescent="0.25">
      <c r="A392" s="368">
        <v>32</v>
      </c>
      <c r="B392" s="358"/>
      <c r="C392" s="359"/>
      <c r="D392" s="359" t="s">
        <v>31</v>
      </c>
      <c r="E392" s="81"/>
      <c r="F392" s="81">
        <f>F393+F394+F395</f>
        <v>1020</v>
      </c>
      <c r="G392" s="381"/>
      <c r="H392" s="457"/>
      <c r="I392" s="462">
        <f t="shared" si="17"/>
        <v>0</v>
      </c>
      <c r="J392" s="450"/>
    </row>
    <row r="393" spans="1:10" ht="17.25" customHeight="1" x14ac:dyDescent="0.25">
      <c r="A393" s="354">
        <v>3211</v>
      </c>
      <c r="B393" s="355"/>
      <c r="C393" s="356"/>
      <c r="D393" s="356" t="s">
        <v>94</v>
      </c>
      <c r="E393" s="78"/>
      <c r="F393" s="315">
        <v>70</v>
      </c>
      <c r="G393" s="460"/>
      <c r="H393" s="200"/>
      <c r="I393" s="463">
        <f t="shared" si="17"/>
        <v>0</v>
      </c>
      <c r="J393" s="450"/>
    </row>
    <row r="394" spans="1:10" ht="15" customHeight="1" x14ac:dyDescent="0.25">
      <c r="A394" s="354">
        <v>3231</v>
      </c>
      <c r="B394" s="355"/>
      <c r="C394" s="356"/>
      <c r="D394" s="356" t="s">
        <v>261</v>
      </c>
      <c r="E394" s="78"/>
      <c r="F394" s="315">
        <v>150</v>
      </c>
      <c r="G394" s="460"/>
      <c r="H394" s="200"/>
      <c r="I394" s="463">
        <f t="shared" si="17"/>
        <v>0</v>
      </c>
      <c r="J394" s="450"/>
    </row>
    <row r="395" spans="1:10" ht="15" customHeight="1" x14ac:dyDescent="0.25">
      <c r="A395" s="354">
        <v>3232</v>
      </c>
      <c r="B395" s="355"/>
      <c r="C395" s="356"/>
      <c r="D395" s="356" t="s">
        <v>262</v>
      </c>
      <c r="E395" s="78"/>
      <c r="F395" s="315">
        <v>800</v>
      </c>
      <c r="G395" s="460"/>
      <c r="H395" s="200"/>
      <c r="I395" s="463">
        <f t="shared" si="17"/>
        <v>0</v>
      </c>
      <c r="J395" s="450"/>
    </row>
    <row r="396" spans="1:10" ht="15" customHeight="1" x14ac:dyDescent="0.25">
      <c r="A396" s="503" t="s">
        <v>211</v>
      </c>
      <c r="B396" s="504"/>
      <c r="C396" s="505"/>
      <c r="D396" s="243" t="s">
        <v>212</v>
      </c>
      <c r="E396" s="90">
        <f>E399</f>
        <v>1187.5</v>
      </c>
      <c r="F396" s="149"/>
      <c r="G396" s="461"/>
      <c r="H396" s="456">
        <f t="shared" ref="H396:H437" si="18">G396/E396*100</f>
        <v>0</v>
      </c>
      <c r="I396" s="465"/>
      <c r="J396" s="450"/>
    </row>
    <row r="397" spans="1:10" ht="15" customHeight="1" x14ac:dyDescent="0.25">
      <c r="A397" s="253" t="s">
        <v>135</v>
      </c>
      <c r="B397" s="254" t="s">
        <v>127</v>
      </c>
      <c r="C397" s="255"/>
      <c r="D397" s="255"/>
      <c r="E397" s="78"/>
      <c r="F397" s="78"/>
      <c r="G397" s="460"/>
      <c r="H397" s="200"/>
      <c r="I397" s="463"/>
      <c r="J397" s="450"/>
    </row>
    <row r="398" spans="1:10" ht="15" customHeight="1" x14ac:dyDescent="0.25">
      <c r="A398" s="291">
        <v>32</v>
      </c>
      <c r="B398" s="292"/>
      <c r="C398" s="293"/>
      <c r="D398" s="293" t="s">
        <v>31</v>
      </c>
      <c r="E398" s="81">
        <f>E399</f>
        <v>1187.5</v>
      </c>
      <c r="F398" s="81"/>
      <c r="G398" s="381"/>
      <c r="H398" s="457">
        <f t="shared" si="18"/>
        <v>0</v>
      </c>
      <c r="I398" s="462"/>
      <c r="J398" s="450"/>
    </row>
    <row r="399" spans="1:10" ht="15" customHeight="1" x14ac:dyDescent="0.25">
      <c r="A399" s="253">
        <v>3237</v>
      </c>
      <c r="B399" s="254"/>
      <c r="C399" s="255"/>
      <c r="D399" s="255" t="s">
        <v>213</v>
      </c>
      <c r="E399" s="78">
        <v>1187.5</v>
      </c>
      <c r="F399" s="78"/>
      <c r="G399" s="460"/>
      <c r="H399" s="200">
        <f t="shared" si="18"/>
        <v>0</v>
      </c>
      <c r="I399" s="463"/>
      <c r="J399" s="450"/>
    </row>
    <row r="400" spans="1:10" x14ac:dyDescent="0.25">
      <c r="A400" s="503" t="s">
        <v>86</v>
      </c>
      <c r="B400" s="504"/>
      <c r="C400" s="505"/>
      <c r="D400" s="42" t="s">
        <v>87</v>
      </c>
      <c r="E400" s="90">
        <f>E403+E405+E408+E413+E420+E415+E417+E426</f>
        <v>13948.769999999999</v>
      </c>
      <c r="F400" s="90">
        <f>F402+F420+F426</f>
        <v>1005</v>
      </c>
      <c r="G400" s="344">
        <f>G402+G408</f>
        <v>339.82</v>
      </c>
      <c r="H400" s="199">
        <f t="shared" si="18"/>
        <v>2.4362004678548721</v>
      </c>
      <c r="I400" s="345">
        <f t="shared" si="17"/>
        <v>33.812935323383087</v>
      </c>
      <c r="J400" s="450"/>
    </row>
    <row r="401" spans="1:10" ht="15" customHeight="1" x14ac:dyDescent="0.25">
      <c r="A401" s="513" t="s">
        <v>60</v>
      </c>
      <c r="B401" s="514"/>
      <c r="C401" s="515"/>
      <c r="D401" s="46" t="s">
        <v>61</v>
      </c>
      <c r="E401" s="11"/>
      <c r="F401" s="11"/>
      <c r="G401" s="460"/>
      <c r="H401" s="200"/>
      <c r="I401" s="463"/>
      <c r="J401" s="450"/>
    </row>
    <row r="402" spans="1:10" ht="15" customHeight="1" x14ac:dyDescent="0.25">
      <c r="A402" s="262">
        <v>42</v>
      </c>
      <c r="B402" s="58"/>
      <c r="C402" s="59"/>
      <c r="D402" s="264" t="s">
        <v>214</v>
      </c>
      <c r="E402" s="81">
        <f>E403+E405</f>
        <v>409.38</v>
      </c>
      <c r="F402" s="81">
        <v>400</v>
      </c>
      <c r="G402" s="381">
        <f>G403+G405</f>
        <v>339.82</v>
      </c>
      <c r="H402" s="457">
        <f t="shared" si="18"/>
        <v>83.008451805168789</v>
      </c>
      <c r="I402" s="462">
        <f t="shared" si="17"/>
        <v>84.954999999999998</v>
      </c>
      <c r="J402" s="450"/>
    </row>
    <row r="403" spans="1:10" x14ac:dyDescent="0.25">
      <c r="A403" s="229">
        <v>422</v>
      </c>
      <c r="B403" s="230"/>
      <c r="C403" s="227"/>
      <c r="D403" s="227" t="s">
        <v>175</v>
      </c>
      <c r="E403" s="228">
        <f>E404</f>
        <v>0</v>
      </c>
      <c r="F403" s="394"/>
      <c r="G403" s="459">
        <f>G404</f>
        <v>0</v>
      </c>
      <c r="H403" s="458"/>
      <c r="I403" s="477"/>
      <c r="J403" s="450"/>
    </row>
    <row r="404" spans="1:10" x14ac:dyDescent="0.25">
      <c r="A404" s="47">
        <v>4221</v>
      </c>
      <c r="B404" s="48"/>
      <c r="C404" s="49"/>
      <c r="D404" s="49" t="s">
        <v>88</v>
      </c>
      <c r="E404" s="80">
        <v>0</v>
      </c>
      <c r="F404" s="392"/>
      <c r="G404" s="460"/>
      <c r="H404" s="200"/>
      <c r="I404" s="463"/>
      <c r="J404" s="450"/>
    </row>
    <row r="405" spans="1:10" x14ac:dyDescent="0.25">
      <c r="A405" s="229">
        <v>424</v>
      </c>
      <c r="B405" s="230"/>
      <c r="C405" s="227"/>
      <c r="D405" s="227" t="s">
        <v>186</v>
      </c>
      <c r="E405" s="234">
        <f>E406</f>
        <v>409.38</v>
      </c>
      <c r="F405" s="395"/>
      <c r="G405" s="459">
        <f>G406</f>
        <v>339.82</v>
      </c>
      <c r="H405" s="458">
        <f t="shared" si="18"/>
        <v>83.008451805168789</v>
      </c>
      <c r="I405" s="477"/>
      <c r="J405" s="450"/>
    </row>
    <row r="406" spans="1:10" x14ac:dyDescent="0.25">
      <c r="A406" s="47">
        <v>4241</v>
      </c>
      <c r="B406" s="48"/>
      <c r="C406" s="49"/>
      <c r="D406" s="49" t="s">
        <v>89</v>
      </c>
      <c r="E406" s="80">
        <v>409.38</v>
      </c>
      <c r="F406" s="392">
        <v>400</v>
      </c>
      <c r="G406" s="460">
        <v>339.82</v>
      </c>
      <c r="H406" s="200">
        <f t="shared" si="18"/>
        <v>83.008451805168789</v>
      </c>
      <c r="I406" s="463">
        <f t="shared" si="17"/>
        <v>84.954999999999998</v>
      </c>
      <c r="J406" s="450"/>
    </row>
    <row r="407" spans="1:10" ht="15" customHeight="1" x14ac:dyDescent="0.25">
      <c r="A407" s="513" t="s">
        <v>64</v>
      </c>
      <c r="B407" s="514"/>
      <c r="C407" s="515"/>
      <c r="D407" s="189" t="s">
        <v>127</v>
      </c>
      <c r="E407" s="80"/>
      <c r="F407" s="392"/>
      <c r="G407" s="460"/>
      <c r="H407" s="200"/>
      <c r="I407" s="463"/>
      <c r="J407" s="450"/>
    </row>
    <row r="408" spans="1:10" x14ac:dyDescent="0.25">
      <c r="A408" s="190">
        <v>42</v>
      </c>
      <c r="B408" s="191"/>
      <c r="C408" s="192"/>
      <c r="D408" s="192" t="s">
        <v>214</v>
      </c>
      <c r="E408" s="176">
        <f>E409+E410</f>
        <v>12684.56</v>
      </c>
      <c r="F408" s="176"/>
      <c r="G408" s="381">
        <f>G409</f>
        <v>0</v>
      </c>
      <c r="H408" s="457">
        <f t="shared" si="18"/>
        <v>0</v>
      </c>
      <c r="I408" s="462"/>
      <c r="J408" s="450"/>
    </row>
    <row r="409" spans="1:10" x14ac:dyDescent="0.25">
      <c r="A409" s="193">
        <v>4241</v>
      </c>
      <c r="B409" s="194"/>
      <c r="C409" s="195"/>
      <c r="D409" s="195" t="s">
        <v>89</v>
      </c>
      <c r="E409" s="80"/>
      <c r="F409" s="80"/>
      <c r="G409" s="460"/>
      <c r="H409" s="200"/>
      <c r="I409" s="463"/>
      <c r="J409" s="450"/>
    </row>
    <row r="410" spans="1:10" x14ac:dyDescent="0.25">
      <c r="A410" s="253">
        <v>4223</v>
      </c>
      <c r="B410" s="254"/>
      <c r="C410" s="255"/>
      <c r="D410" s="255" t="s">
        <v>91</v>
      </c>
      <c r="E410" s="80">
        <v>12684.56</v>
      </c>
      <c r="F410" s="80"/>
      <c r="G410" s="460"/>
      <c r="H410" s="200">
        <f t="shared" si="18"/>
        <v>0</v>
      </c>
      <c r="I410" s="463"/>
      <c r="J410" s="450"/>
    </row>
    <row r="411" spans="1:10" ht="25.5" x14ac:dyDescent="0.25">
      <c r="A411" s="513" t="s">
        <v>92</v>
      </c>
      <c r="B411" s="514"/>
      <c r="C411" s="515"/>
      <c r="D411" s="46" t="s">
        <v>90</v>
      </c>
      <c r="E411" s="11"/>
      <c r="F411" s="11"/>
      <c r="G411" s="460"/>
      <c r="H411" s="200"/>
      <c r="I411" s="463"/>
      <c r="J411" s="450"/>
    </row>
    <row r="412" spans="1:10" x14ac:dyDescent="0.25">
      <c r="A412" s="67">
        <v>32</v>
      </c>
      <c r="B412" s="58"/>
      <c r="C412" s="59"/>
      <c r="D412" s="264" t="s">
        <v>31</v>
      </c>
      <c r="E412" s="196"/>
      <c r="F412" s="196"/>
      <c r="G412" s="381"/>
      <c r="H412" s="457"/>
      <c r="I412" s="462"/>
      <c r="J412" s="450"/>
    </row>
    <row r="413" spans="1:10" x14ac:dyDescent="0.25">
      <c r="A413" s="229">
        <v>321</v>
      </c>
      <c r="B413" s="230"/>
      <c r="C413" s="227"/>
      <c r="D413" s="227" t="s">
        <v>163</v>
      </c>
      <c r="E413" s="228">
        <f>E414</f>
        <v>0</v>
      </c>
      <c r="F413" s="228"/>
      <c r="G413" s="459"/>
      <c r="H413" s="458"/>
      <c r="I413" s="477"/>
      <c r="J413" s="450"/>
    </row>
    <row r="414" spans="1:10" x14ac:dyDescent="0.25">
      <c r="A414" s="75">
        <v>3211</v>
      </c>
      <c r="B414" s="76"/>
      <c r="C414" s="77"/>
      <c r="D414" s="77" t="s">
        <v>94</v>
      </c>
      <c r="E414" s="78"/>
      <c r="F414" s="78"/>
      <c r="G414" s="460"/>
      <c r="H414" s="200"/>
      <c r="I414" s="463"/>
      <c r="J414" s="450"/>
    </row>
    <row r="415" spans="1:10" x14ac:dyDescent="0.25">
      <c r="A415" s="229">
        <v>322</v>
      </c>
      <c r="B415" s="230"/>
      <c r="C415" s="227"/>
      <c r="D415" s="283" t="s">
        <v>162</v>
      </c>
      <c r="E415" s="228">
        <f>E416</f>
        <v>0</v>
      </c>
      <c r="F415" s="228"/>
      <c r="G415" s="459"/>
      <c r="H415" s="458"/>
      <c r="I415" s="477"/>
      <c r="J415" s="450"/>
    </row>
    <row r="416" spans="1:10" ht="25.5" x14ac:dyDescent="0.25">
      <c r="A416" s="75">
        <v>3224</v>
      </c>
      <c r="B416" s="76"/>
      <c r="C416" s="77"/>
      <c r="D416" s="77" t="s">
        <v>74</v>
      </c>
      <c r="E416" s="78"/>
      <c r="F416" s="78"/>
      <c r="G416" s="460"/>
      <c r="H416" s="200"/>
      <c r="I416" s="463"/>
      <c r="J416" s="450"/>
    </row>
    <row r="417" spans="1:10" x14ac:dyDescent="0.25">
      <c r="A417" s="229">
        <v>323</v>
      </c>
      <c r="B417" s="230"/>
      <c r="C417" s="227"/>
      <c r="D417" s="227" t="s">
        <v>165</v>
      </c>
      <c r="E417" s="228">
        <f>E418+E419</f>
        <v>0</v>
      </c>
      <c r="F417" s="228"/>
      <c r="G417" s="459"/>
      <c r="H417" s="458"/>
      <c r="I417" s="477"/>
      <c r="J417" s="450"/>
    </row>
    <row r="418" spans="1:10" ht="25.5" x14ac:dyDescent="0.25">
      <c r="A418" s="75">
        <v>3232</v>
      </c>
      <c r="B418" s="76"/>
      <c r="C418" s="77"/>
      <c r="D418" s="77" t="s">
        <v>77</v>
      </c>
      <c r="E418" s="78"/>
      <c r="F418" s="78"/>
      <c r="G418" s="460"/>
      <c r="H418" s="200"/>
      <c r="I418" s="463"/>
      <c r="J418" s="450"/>
    </row>
    <row r="419" spans="1:10" x14ac:dyDescent="0.25">
      <c r="A419" s="75">
        <v>3231</v>
      </c>
      <c r="B419" s="76"/>
      <c r="C419" s="77"/>
      <c r="D419" s="77" t="s">
        <v>99</v>
      </c>
      <c r="E419" s="78"/>
      <c r="F419" s="78"/>
      <c r="G419" s="460"/>
      <c r="H419" s="200"/>
      <c r="I419" s="463"/>
      <c r="J419" s="450"/>
    </row>
    <row r="420" spans="1:10" x14ac:dyDescent="0.25">
      <c r="A420" s="57">
        <v>42</v>
      </c>
      <c r="B420" s="63"/>
      <c r="C420" s="60"/>
      <c r="D420" s="197" t="s">
        <v>175</v>
      </c>
      <c r="E420" s="81">
        <f>E422+E423+E424</f>
        <v>848.44</v>
      </c>
      <c r="F420" s="81">
        <f>F424</f>
        <v>0</v>
      </c>
      <c r="G420" s="381"/>
      <c r="H420" s="457">
        <f t="shared" si="18"/>
        <v>0</v>
      </c>
      <c r="I420" s="462"/>
      <c r="J420" s="450"/>
    </row>
    <row r="421" spans="1:10" x14ac:dyDescent="0.25">
      <c r="A421" s="217">
        <v>4214</v>
      </c>
      <c r="B421" s="218"/>
      <c r="C421" s="219"/>
      <c r="D421" s="219" t="s">
        <v>200</v>
      </c>
      <c r="E421" s="78"/>
      <c r="F421" s="78"/>
      <c r="G421" s="460"/>
      <c r="H421" s="200"/>
      <c r="I421" s="463"/>
      <c r="J421" s="450"/>
    </row>
    <row r="422" spans="1:10" x14ac:dyDescent="0.25">
      <c r="A422" s="47">
        <v>4221</v>
      </c>
      <c r="B422" s="48"/>
      <c r="C422" s="49"/>
      <c r="D422" s="49" t="s">
        <v>88</v>
      </c>
      <c r="E422" s="80"/>
      <c r="F422" s="80"/>
      <c r="G422" s="460"/>
      <c r="H422" s="200"/>
      <c r="I422" s="463"/>
      <c r="J422" s="450"/>
    </row>
    <row r="423" spans="1:10" x14ac:dyDescent="0.25">
      <c r="A423" s="47">
        <v>4223</v>
      </c>
      <c r="B423" s="48"/>
      <c r="C423" s="49"/>
      <c r="D423" s="49" t="s">
        <v>91</v>
      </c>
      <c r="E423" s="80">
        <v>848.44</v>
      </c>
      <c r="F423" s="80"/>
      <c r="G423" s="460"/>
      <c r="H423" s="200">
        <f t="shared" si="18"/>
        <v>0</v>
      </c>
      <c r="I423" s="463"/>
      <c r="J423" s="450"/>
    </row>
    <row r="424" spans="1:10" ht="23.25" customHeight="1" x14ac:dyDescent="0.25">
      <c r="A424" s="93">
        <v>4241</v>
      </c>
      <c r="B424" s="95"/>
      <c r="C424" s="74"/>
      <c r="D424" s="73" t="s">
        <v>89</v>
      </c>
      <c r="E424" s="80"/>
      <c r="F424" s="392"/>
      <c r="G424" s="460"/>
      <c r="H424" s="200"/>
      <c r="I424" s="463"/>
      <c r="J424" s="450"/>
    </row>
    <row r="425" spans="1:10" x14ac:dyDescent="0.25">
      <c r="A425" s="513" t="s">
        <v>70</v>
      </c>
      <c r="B425" s="514"/>
      <c r="C425" s="515"/>
      <c r="D425" s="246" t="s">
        <v>71</v>
      </c>
      <c r="E425" s="11"/>
      <c r="F425" s="11"/>
      <c r="G425" s="460"/>
      <c r="H425" s="200"/>
      <c r="I425" s="463"/>
      <c r="J425" s="450"/>
    </row>
    <row r="426" spans="1:10" x14ac:dyDescent="0.25">
      <c r="A426" s="250">
        <v>42</v>
      </c>
      <c r="B426" s="251"/>
      <c r="C426" s="252"/>
      <c r="D426" s="252" t="s">
        <v>175</v>
      </c>
      <c r="E426" s="81">
        <f>E427</f>
        <v>6.39</v>
      </c>
      <c r="F426" s="196">
        <f>F427</f>
        <v>605</v>
      </c>
      <c r="G426" s="381"/>
      <c r="H426" s="457">
        <f t="shared" si="18"/>
        <v>0</v>
      </c>
      <c r="I426" s="462">
        <f t="shared" ref="I426:I444" si="19">G426/F426*100</f>
        <v>0</v>
      </c>
      <c r="J426" s="450"/>
    </row>
    <row r="427" spans="1:10" x14ac:dyDescent="0.25">
      <c r="A427" s="244">
        <v>4241</v>
      </c>
      <c r="B427" s="245"/>
      <c r="C427" s="246"/>
      <c r="D427" s="246" t="s">
        <v>89</v>
      </c>
      <c r="E427" s="78">
        <v>6.39</v>
      </c>
      <c r="F427" s="419">
        <v>605</v>
      </c>
      <c r="G427" s="460"/>
      <c r="H427" s="200">
        <f t="shared" si="18"/>
        <v>0</v>
      </c>
      <c r="I427" s="463">
        <f t="shared" si="19"/>
        <v>0</v>
      </c>
      <c r="J427" s="450"/>
    </row>
    <row r="428" spans="1:10" ht="25.5" x14ac:dyDescent="0.25">
      <c r="A428" s="503" t="s">
        <v>276</v>
      </c>
      <c r="B428" s="504"/>
      <c r="C428" s="505"/>
      <c r="D428" s="42" t="s">
        <v>145</v>
      </c>
      <c r="E428" s="90">
        <f>E430</f>
        <v>34223.82</v>
      </c>
      <c r="F428" s="90">
        <f>F431</f>
        <v>35000</v>
      </c>
      <c r="G428" s="344">
        <f>G430</f>
        <v>40891.24</v>
      </c>
      <c r="H428" s="199">
        <f t="shared" si="18"/>
        <v>119.4818112063469</v>
      </c>
      <c r="I428" s="345">
        <f t="shared" si="19"/>
        <v>116.83211428571427</v>
      </c>
      <c r="J428" s="450"/>
    </row>
    <row r="429" spans="1:10" x14ac:dyDescent="0.25">
      <c r="A429" s="513" t="s">
        <v>64</v>
      </c>
      <c r="B429" s="514"/>
      <c r="C429" s="515"/>
      <c r="D429" s="46" t="s">
        <v>65</v>
      </c>
      <c r="E429" s="11"/>
      <c r="F429" s="11"/>
      <c r="G429" s="460"/>
      <c r="H429" s="200"/>
      <c r="I429" s="463"/>
      <c r="J429" s="450"/>
    </row>
    <row r="430" spans="1:10" x14ac:dyDescent="0.25">
      <c r="A430" s="57">
        <v>37</v>
      </c>
      <c r="B430" s="63"/>
      <c r="C430" s="60"/>
      <c r="D430" s="192" t="s">
        <v>46</v>
      </c>
      <c r="E430" s="81">
        <f>E431</f>
        <v>34223.82</v>
      </c>
      <c r="F430" s="81">
        <v>35000</v>
      </c>
      <c r="G430" s="381">
        <f>G431</f>
        <v>40891.24</v>
      </c>
      <c r="H430" s="457">
        <f t="shared" si="18"/>
        <v>119.4818112063469</v>
      </c>
      <c r="I430" s="462">
        <f t="shared" si="19"/>
        <v>116.83211428571427</v>
      </c>
      <c r="J430" s="450"/>
    </row>
    <row r="431" spans="1:10" x14ac:dyDescent="0.25">
      <c r="A431" s="47">
        <v>3722</v>
      </c>
      <c r="B431" s="48"/>
      <c r="C431" s="49"/>
      <c r="D431" s="49" t="s">
        <v>93</v>
      </c>
      <c r="E431" s="80">
        <v>34223.82</v>
      </c>
      <c r="F431" s="392">
        <v>35000</v>
      </c>
      <c r="G431" s="460">
        <v>40891.24</v>
      </c>
      <c r="H431" s="200">
        <f t="shared" si="18"/>
        <v>119.4818112063469</v>
      </c>
      <c r="I431" s="463">
        <f t="shared" si="19"/>
        <v>116.83211428571427</v>
      </c>
      <c r="J431" s="450"/>
    </row>
    <row r="432" spans="1:10" ht="25.5" x14ac:dyDescent="0.25">
      <c r="A432" s="503" t="s">
        <v>263</v>
      </c>
      <c r="B432" s="504"/>
      <c r="C432" s="505"/>
      <c r="D432" s="352" t="s">
        <v>277</v>
      </c>
      <c r="E432" s="90">
        <f>E434</f>
        <v>30526.86</v>
      </c>
      <c r="F432" s="90">
        <f>F434</f>
        <v>30000</v>
      </c>
      <c r="G432" s="344">
        <f t="shared" ref="G432:G433" si="20">G433</f>
        <v>35617.33</v>
      </c>
      <c r="H432" s="199">
        <f t="shared" si="18"/>
        <v>116.67538030442699</v>
      </c>
      <c r="I432" s="345">
        <f t="shared" si="19"/>
        <v>118.72443333333334</v>
      </c>
      <c r="J432" s="450"/>
    </row>
    <row r="433" spans="1:10" x14ac:dyDescent="0.25">
      <c r="A433" s="57">
        <v>42</v>
      </c>
      <c r="B433" s="63"/>
      <c r="C433" s="60"/>
      <c r="D433" s="264" t="s">
        <v>214</v>
      </c>
      <c r="E433" s="81">
        <f>E434</f>
        <v>30526.86</v>
      </c>
      <c r="F433" s="81"/>
      <c r="G433" s="381">
        <f t="shared" si="20"/>
        <v>35617.33</v>
      </c>
      <c r="H433" s="457">
        <f t="shared" si="18"/>
        <v>116.67538030442699</v>
      </c>
      <c r="I433" s="462"/>
      <c r="J433" s="450"/>
    </row>
    <row r="434" spans="1:10" x14ac:dyDescent="0.25">
      <c r="A434" s="96">
        <v>4241</v>
      </c>
      <c r="B434" s="97"/>
      <c r="C434" s="98"/>
      <c r="D434" s="98" t="s">
        <v>89</v>
      </c>
      <c r="E434" s="80">
        <v>30526.86</v>
      </c>
      <c r="F434" s="392">
        <v>30000</v>
      </c>
      <c r="G434" s="460">
        <v>35617.33</v>
      </c>
      <c r="H434" s="200">
        <f t="shared" si="18"/>
        <v>116.67538030442699</v>
      </c>
      <c r="I434" s="463">
        <f t="shared" si="19"/>
        <v>118.72443333333334</v>
      </c>
      <c r="J434" s="450"/>
    </row>
    <row r="435" spans="1:10" ht="38.25" x14ac:dyDescent="0.25">
      <c r="A435" s="503" t="s">
        <v>215</v>
      </c>
      <c r="B435" s="504"/>
      <c r="C435" s="505"/>
      <c r="D435" s="243" t="s">
        <v>216</v>
      </c>
      <c r="E435" s="90">
        <f>E437</f>
        <v>1218.01</v>
      </c>
      <c r="F435" s="90">
        <f>F438</f>
        <v>1230.3499999999999</v>
      </c>
      <c r="G435" s="344">
        <v>1250</v>
      </c>
      <c r="H435" s="199">
        <f t="shared" si="18"/>
        <v>102.62641521826585</v>
      </c>
      <c r="I435" s="345">
        <f t="shared" si="19"/>
        <v>101.59710651440648</v>
      </c>
      <c r="J435" s="450"/>
    </row>
    <row r="436" spans="1:10" ht="21.75" customHeight="1" x14ac:dyDescent="0.25">
      <c r="A436" s="516" t="s">
        <v>303</v>
      </c>
      <c r="B436" s="517"/>
      <c r="C436" s="518"/>
      <c r="D436" s="273"/>
      <c r="E436" s="78"/>
      <c r="F436" s="78"/>
      <c r="G436" s="460"/>
      <c r="H436" s="200"/>
      <c r="I436" s="463"/>
      <c r="J436" s="450"/>
    </row>
    <row r="437" spans="1:10" x14ac:dyDescent="0.25">
      <c r="A437" s="274">
        <v>38</v>
      </c>
      <c r="B437" s="275"/>
      <c r="C437" s="276"/>
      <c r="D437" s="276" t="s">
        <v>219</v>
      </c>
      <c r="E437" s="81">
        <f>E438</f>
        <v>1218.01</v>
      </c>
      <c r="F437" s="81"/>
      <c r="G437" s="381">
        <f>G438</f>
        <v>1230.3499999999999</v>
      </c>
      <c r="H437" s="457">
        <f t="shared" si="18"/>
        <v>101.01312797103472</v>
      </c>
      <c r="I437" s="462"/>
      <c r="J437" s="450"/>
    </row>
    <row r="438" spans="1:10" x14ac:dyDescent="0.25">
      <c r="A438" s="96">
        <v>3812</v>
      </c>
      <c r="B438" s="97"/>
      <c r="C438" s="98"/>
      <c r="D438" s="98" t="s">
        <v>217</v>
      </c>
      <c r="E438" s="78">
        <v>1218.01</v>
      </c>
      <c r="F438" s="315">
        <v>1230.3499999999999</v>
      </c>
      <c r="G438" s="460">
        <v>1230.3499999999999</v>
      </c>
      <c r="H438" s="200"/>
      <c r="I438" s="463">
        <f t="shared" si="19"/>
        <v>100</v>
      </c>
      <c r="J438" s="450"/>
    </row>
    <row r="439" spans="1:10" x14ac:dyDescent="0.25">
      <c r="A439" s="524" t="s">
        <v>187</v>
      </c>
      <c r="B439" s="525"/>
      <c r="C439" s="526"/>
      <c r="D439" s="198" t="s">
        <v>188</v>
      </c>
      <c r="E439" s="90">
        <f>E441</f>
        <v>0</v>
      </c>
      <c r="F439" s="90">
        <f>F443</f>
        <v>125</v>
      </c>
      <c r="G439" s="344">
        <f>G441</f>
        <v>25</v>
      </c>
      <c r="H439" s="199"/>
      <c r="I439" s="345">
        <f t="shared" si="19"/>
        <v>20</v>
      </c>
      <c r="J439" s="450"/>
    </row>
    <row r="440" spans="1:10" x14ac:dyDescent="0.25">
      <c r="A440" s="513" t="s">
        <v>62</v>
      </c>
      <c r="B440" s="514"/>
      <c r="C440" s="515"/>
      <c r="D440" s="189" t="s">
        <v>63</v>
      </c>
      <c r="E440" s="78"/>
      <c r="F440" s="78"/>
      <c r="G440" s="460"/>
      <c r="H440" s="200"/>
      <c r="I440" s="463"/>
      <c r="J440" s="450"/>
    </row>
    <row r="441" spans="1:10" x14ac:dyDescent="0.25">
      <c r="A441" s="530">
        <v>32</v>
      </c>
      <c r="B441" s="531"/>
      <c r="C441" s="532"/>
      <c r="D441" s="192" t="s">
        <v>227</v>
      </c>
      <c r="E441" s="81">
        <f>E443</f>
        <v>0</v>
      </c>
      <c r="F441" s="81"/>
      <c r="G441" s="381">
        <f>G443+G442</f>
        <v>25</v>
      </c>
      <c r="H441" s="457"/>
      <c r="I441" s="462"/>
      <c r="J441" s="450"/>
    </row>
    <row r="442" spans="1:10" x14ac:dyDescent="0.25">
      <c r="A442" s="398">
        <v>3294</v>
      </c>
      <c r="B442" s="399"/>
      <c r="C442" s="400"/>
      <c r="D442" s="98" t="s">
        <v>284</v>
      </c>
      <c r="E442" s="78"/>
      <c r="F442" s="78"/>
      <c r="G442" s="464">
        <v>25</v>
      </c>
      <c r="H442" s="200"/>
      <c r="I442" s="463"/>
      <c r="J442" s="450"/>
    </row>
    <row r="443" spans="1:10" x14ac:dyDescent="0.25">
      <c r="A443" s="527">
        <v>3299</v>
      </c>
      <c r="B443" s="528"/>
      <c r="C443" s="529"/>
      <c r="D443" s="98" t="s">
        <v>189</v>
      </c>
      <c r="E443" s="78"/>
      <c r="F443" s="315">
        <v>125</v>
      </c>
      <c r="G443" s="460"/>
      <c r="H443" s="200"/>
      <c r="I443" s="463">
        <f t="shared" si="19"/>
        <v>0</v>
      </c>
      <c r="J443" s="450"/>
    </row>
    <row r="444" spans="1:10" x14ac:dyDescent="0.25">
      <c r="A444" s="542" t="s">
        <v>125</v>
      </c>
      <c r="B444" s="543"/>
      <c r="C444" s="543"/>
      <c r="D444" s="99"/>
      <c r="E444" s="100">
        <f>E439+E435+E428+E400+E396+E360+E357+E332+E328+E313+E306+E281+E185+E166+E161+E106+E85+E82+E79+E76+E71+E65+E56+E7+E24+E180+E12+E176+E432</f>
        <v>2069764.9599999997</v>
      </c>
      <c r="F444" s="100">
        <f>F184+F64+F24+F56+F435</f>
        <v>2726670.37</v>
      </c>
      <c r="G444" s="100">
        <f>G184+G64+G24+G56+G11+G16+G20+G12</f>
        <v>2606877.91</v>
      </c>
      <c r="H444" s="100">
        <f>H184+H64+H24+H56+H435</f>
        <v>604.96873445862252</v>
      </c>
      <c r="I444" s="478">
        <f t="shared" si="19"/>
        <v>95.606639463353986</v>
      </c>
      <c r="J444" s="452"/>
    </row>
    <row r="445" spans="1:10" x14ac:dyDescent="0.25">
      <c r="J445" s="452"/>
    </row>
    <row r="449" spans="4:7" x14ac:dyDescent="0.25">
      <c r="D449" s="313"/>
      <c r="E449" s="314"/>
      <c r="F449" s="314"/>
      <c r="G449" s="314"/>
    </row>
  </sheetData>
  <mergeCells count="88">
    <mergeCell ref="A2:C2"/>
    <mergeCell ref="A435:C435"/>
    <mergeCell ref="A425:C425"/>
    <mergeCell ref="A374:C374"/>
    <mergeCell ref="A328:C328"/>
    <mergeCell ref="A329:C329"/>
    <mergeCell ref="A396:C396"/>
    <mergeCell ref="A428:C428"/>
    <mergeCell ref="A401:C401"/>
    <mergeCell ref="A411:C411"/>
    <mergeCell ref="A332:C332"/>
    <mergeCell ref="A361:C361"/>
    <mergeCell ref="A400:C400"/>
    <mergeCell ref="A432:C432"/>
    <mergeCell ref="A325:C325"/>
    <mergeCell ref="A3:I3"/>
    <mergeCell ref="A5:C5"/>
    <mergeCell ref="A6:C6"/>
    <mergeCell ref="A7:C7"/>
    <mergeCell ref="A8:C8"/>
    <mergeCell ref="A282:C282"/>
    <mergeCell ref="A58:C58"/>
    <mergeCell ref="A167:C167"/>
    <mergeCell ref="A23:C23"/>
    <mergeCell ref="A24:C24"/>
    <mergeCell ref="A65:C65"/>
    <mergeCell ref="A66:C66"/>
    <mergeCell ref="A106:C106"/>
    <mergeCell ref="A144:C144"/>
    <mergeCell ref="A145:C145"/>
    <mergeCell ref="A153:C153"/>
    <mergeCell ref="A184:C184"/>
    <mergeCell ref="A444:C444"/>
    <mergeCell ref="A429:C429"/>
    <mergeCell ref="A57:C57"/>
    <mergeCell ref="A73:C73"/>
    <mergeCell ref="A333:C333"/>
    <mergeCell ref="A339:C339"/>
    <mergeCell ref="A357:C357"/>
    <mergeCell ref="A360:C360"/>
    <mergeCell ref="A186:C186"/>
    <mergeCell ref="A220:C220"/>
    <mergeCell ref="A250:C250"/>
    <mergeCell ref="A306:C306"/>
    <mergeCell ref="A281:C281"/>
    <mergeCell ref="A125:C125"/>
    <mergeCell ref="A322:C322"/>
    <mergeCell ref="A307:C307"/>
    <mergeCell ref="B1:K1"/>
    <mergeCell ref="A443:C443"/>
    <mergeCell ref="A441:C441"/>
    <mergeCell ref="A407:C407"/>
    <mergeCell ref="A439:C439"/>
    <mergeCell ref="A440:C440"/>
    <mergeCell ref="A25:C25"/>
    <mergeCell ref="A26:C26"/>
    <mergeCell ref="A51:C51"/>
    <mergeCell ref="A27:C27"/>
    <mergeCell ref="A67:C67"/>
    <mergeCell ref="A56:C56"/>
    <mergeCell ref="A64:C64"/>
    <mergeCell ref="A71:C71"/>
    <mergeCell ref="A185:C185"/>
    <mergeCell ref="A180:C180"/>
    <mergeCell ref="D15:E15"/>
    <mergeCell ref="A16:C16"/>
    <mergeCell ref="A17:C17"/>
    <mergeCell ref="A20:C20"/>
    <mergeCell ref="A176:C176"/>
    <mergeCell ref="A85:C85"/>
    <mergeCell ref="A126:C126"/>
    <mergeCell ref="A135:C135"/>
    <mergeCell ref="A161:C161"/>
    <mergeCell ref="A116:C116"/>
    <mergeCell ref="A76:C76"/>
    <mergeCell ref="A79:C79"/>
    <mergeCell ref="A82:C82"/>
    <mergeCell ref="A86:C86"/>
    <mergeCell ref="A72:C72"/>
    <mergeCell ref="A98:C98"/>
    <mergeCell ref="A107:C107"/>
    <mergeCell ref="A12:C12"/>
    <mergeCell ref="A162:C162"/>
    <mergeCell ref="A436:C436"/>
    <mergeCell ref="A313:C313"/>
    <mergeCell ref="A259:C259"/>
    <mergeCell ref="A237:C237"/>
    <mergeCell ref="A314:C3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2025-04-07T06:32:38Z</cp:lastPrinted>
  <dcterms:created xsi:type="dcterms:W3CDTF">2022-08-12T12:51:27Z</dcterms:created>
  <dcterms:modified xsi:type="dcterms:W3CDTF">2025-04-07T06:37:29Z</dcterms:modified>
</cp:coreProperties>
</file>