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PLAN\2025\"/>
    </mc:Choice>
  </mc:AlternateContent>
  <xr:revisionPtr revIDLastSave="0" documentId="8_{F2969BCB-C5B3-4770-BFD2-82FAE4CA08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Prihodi i rashodi po izvorima" sheetId="8" r:id="rId2"/>
    <sheet name=" Račun prihoda i rashoda" sheetId="3" r:id="rId3"/>
    <sheet name="Rashodi prema funkcijskoj kl" sheetId="5" r:id="rId4"/>
    <sheet name="POSEBNI DIO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7" i="3" l="1"/>
  <c r="J67" i="3"/>
  <c r="H67" i="3"/>
  <c r="H406" i="7" l="1"/>
  <c r="I406" i="7"/>
  <c r="G406" i="7"/>
  <c r="F283" i="7" l="1"/>
  <c r="G78" i="3"/>
  <c r="G70" i="3" s="1"/>
  <c r="C14" i="5" s="1"/>
  <c r="G10" i="3"/>
  <c r="F400" i="7"/>
  <c r="G13" i="1" l="1"/>
  <c r="F23" i="8" l="1"/>
  <c r="F12" i="8"/>
  <c r="J55" i="3"/>
  <c r="H129" i="7"/>
  <c r="I146" i="7"/>
  <c r="I142" i="7"/>
  <c r="J43" i="3" s="1"/>
  <c r="I138" i="7"/>
  <c r="I134" i="7"/>
  <c r="I133" i="7" s="1"/>
  <c r="I141" i="7" l="1"/>
  <c r="I132" i="7" s="1"/>
  <c r="J42" i="3"/>
  <c r="F41" i="8"/>
  <c r="F18" i="8"/>
  <c r="F36" i="8" s="1"/>
  <c r="F17" i="8"/>
  <c r="F16" i="8"/>
  <c r="F40" i="8" s="1"/>
  <c r="F14" i="8"/>
  <c r="E18" i="8"/>
  <c r="E36" i="8" s="1"/>
  <c r="E17" i="8"/>
  <c r="E16" i="8"/>
  <c r="E40" i="8" s="1"/>
  <c r="E14" i="8"/>
  <c r="I76" i="3"/>
  <c r="I61" i="3"/>
  <c r="I55" i="3"/>
  <c r="H69" i="7"/>
  <c r="H68" i="7"/>
  <c r="J32" i="3"/>
  <c r="J27" i="3"/>
  <c r="J21" i="3"/>
  <c r="J18" i="3"/>
  <c r="I32" i="3"/>
  <c r="I27" i="3"/>
  <c r="I21" i="3"/>
  <c r="I18" i="3"/>
  <c r="I404" i="7" l="1"/>
  <c r="I398" i="7"/>
  <c r="J74" i="3" s="1"/>
  <c r="I395" i="7"/>
  <c r="I393" i="7"/>
  <c r="I373" i="7"/>
  <c r="I370" i="7"/>
  <c r="I368" i="7"/>
  <c r="I367" i="7"/>
  <c r="J72" i="3" s="1"/>
  <c r="F31" i="8" s="1"/>
  <c r="I349" i="7"/>
  <c r="I339" i="7"/>
  <c r="I331" i="7"/>
  <c r="I301" i="7"/>
  <c r="I292" i="7"/>
  <c r="I285" i="7"/>
  <c r="I280" i="7"/>
  <c r="I278" i="7" s="1"/>
  <c r="I276" i="7"/>
  <c r="I262" i="7"/>
  <c r="I255" i="7"/>
  <c r="J44" i="3" s="1"/>
  <c r="I232" i="7"/>
  <c r="I231" i="7"/>
  <c r="I203" i="7"/>
  <c r="J52" i="3" s="1"/>
  <c r="I202" i="7"/>
  <c r="I199" i="7"/>
  <c r="J59" i="3" s="1"/>
  <c r="I193" i="7"/>
  <c r="I185" i="7"/>
  <c r="I178" i="7"/>
  <c r="I173" i="7" s="1"/>
  <c r="J50" i="3" s="1"/>
  <c r="I174" i="7"/>
  <c r="I164" i="7"/>
  <c r="J77" i="3" s="1"/>
  <c r="I163" i="7"/>
  <c r="I151" i="7"/>
  <c r="I149" i="7" s="1"/>
  <c r="G117" i="7"/>
  <c r="H404" i="7"/>
  <c r="H398" i="7"/>
  <c r="I74" i="3" s="1"/>
  <c r="H395" i="7"/>
  <c r="H393" i="7"/>
  <c r="H373" i="7"/>
  <c r="H370" i="7"/>
  <c r="H367" i="7" s="1"/>
  <c r="H368" i="7"/>
  <c r="H349" i="7"/>
  <c r="H339" i="7"/>
  <c r="H331" i="7"/>
  <c r="H329" i="7" s="1"/>
  <c r="H301" i="7"/>
  <c r="H292" i="7"/>
  <c r="H283" i="7" s="1"/>
  <c r="H285" i="7"/>
  <c r="H280" i="7"/>
  <c r="H278" i="7"/>
  <c r="H276" i="7"/>
  <c r="H262" i="7"/>
  <c r="H255" i="7"/>
  <c r="I44" i="3" s="1"/>
  <c r="H232" i="7"/>
  <c r="I51" i="3" s="1"/>
  <c r="H203" i="7"/>
  <c r="H202" i="7" s="1"/>
  <c r="H199" i="7"/>
  <c r="I59" i="3" s="1"/>
  <c r="H193" i="7"/>
  <c r="H185" i="7"/>
  <c r="H178" i="7"/>
  <c r="H174" i="7"/>
  <c r="H164" i="7"/>
  <c r="I77" i="3" s="1"/>
  <c r="H151" i="7"/>
  <c r="H149" i="7"/>
  <c r="H125" i="7"/>
  <c r="H121" i="7"/>
  <c r="H117" i="7"/>
  <c r="I42" i="3" s="1"/>
  <c r="I59" i="7"/>
  <c r="I57" i="7" s="1"/>
  <c r="I53" i="7"/>
  <c r="I51" i="7"/>
  <c r="I45" i="7"/>
  <c r="J65" i="3" s="1"/>
  <c r="I42" i="7"/>
  <c r="J58" i="3" s="1"/>
  <c r="J57" i="3" s="1"/>
  <c r="I36" i="7"/>
  <c r="I29" i="7"/>
  <c r="I24" i="7"/>
  <c r="I20" i="7"/>
  <c r="H59" i="7"/>
  <c r="H57" i="7" s="1"/>
  <c r="H53" i="7"/>
  <c r="H51" i="7"/>
  <c r="H50" i="7" s="1"/>
  <c r="H48" i="7" s="1"/>
  <c r="H45" i="7"/>
  <c r="I65" i="3" s="1"/>
  <c r="H42" i="7"/>
  <c r="I58" i="3" s="1"/>
  <c r="I57" i="3" s="1"/>
  <c r="H36" i="7"/>
  <c r="H29" i="7"/>
  <c r="H24" i="7"/>
  <c r="H19" i="7" s="1"/>
  <c r="H20" i="7"/>
  <c r="D16" i="8"/>
  <c r="D40" i="8" s="1"/>
  <c r="D14" i="8"/>
  <c r="G253" i="7"/>
  <c r="H76" i="3"/>
  <c r="H61" i="3"/>
  <c r="H46" i="3"/>
  <c r="H44" i="3"/>
  <c r="G292" i="7"/>
  <c r="G285" i="7"/>
  <c r="G283" i="7" s="1"/>
  <c r="G255" i="7"/>
  <c r="G404" i="7"/>
  <c r="G398" i="7"/>
  <c r="G397" i="7" s="1"/>
  <c r="G395" i="7"/>
  <c r="G393" i="7" s="1"/>
  <c r="G373" i="7"/>
  <c r="G349" i="7"/>
  <c r="G331" i="7"/>
  <c r="G339" i="7"/>
  <c r="H51" i="3"/>
  <c r="G278" i="7"/>
  <c r="G280" i="7"/>
  <c r="G276" i="7"/>
  <c r="G262" i="7"/>
  <c r="G231" i="7"/>
  <c r="G232" i="7"/>
  <c r="F232" i="7"/>
  <c r="F203" i="7"/>
  <c r="G203" i="7"/>
  <c r="H52" i="3" s="1"/>
  <c r="H23" i="3" s="1"/>
  <c r="H365" i="7" l="1"/>
  <c r="I72" i="3"/>
  <c r="I49" i="3"/>
  <c r="E35" i="8" s="1"/>
  <c r="H16" i="7"/>
  <c r="G301" i="7"/>
  <c r="H74" i="3"/>
  <c r="H17" i="3" s="1"/>
  <c r="H231" i="7"/>
  <c r="I283" i="7"/>
  <c r="J48" i="3"/>
  <c r="H124" i="7"/>
  <c r="E23" i="8" s="1"/>
  <c r="I43" i="3"/>
  <c r="E41" i="8" s="1"/>
  <c r="H397" i="7"/>
  <c r="J51" i="3"/>
  <c r="J13" i="3" s="1"/>
  <c r="J71" i="3"/>
  <c r="J70" i="3" s="1"/>
  <c r="J13" i="1" s="1"/>
  <c r="I56" i="7"/>
  <c r="H13" i="3"/>
  <c r="H173" i="7"/>
  <c r="I50" i="3" s="1"/>
  <c r="G329" i="7"/>
  <c r="I48" i="3"/>
  <c r="I47" i="3" s="1"/>
  <c r="I329" i="7"/>
  <c r="H64" i="3"/>
  <c r="I19" i="7"/>
  <c r="I50" i="7"/>
  <c r="I48" i="7" s="1"/>
  <c r="H163" i="7"/>
  <c r="I52" i="3"/>
  <c r="J64" i="3"/>
  <c r="J62" i="3" s="1"/>
  <c r="I397" i="7"/>
  <c r="F14" i="5"/>
  <c r="J41" i="3"/>
  <c r="I365" i="7"/>
  <c r="I253" i="7"/>
  <c r="H253" i="7"/>
  <c r="I64" i="3"/>
  <c r="I62" i="3" s="1"/>
  <c r="H116" i="7"/>
  <c r="D18" i="8"/>
  <c r="D36" i="8" s="1"/>
  <c r="H21" i="3"/>
  <c r="I171" i="7"/>
  <c r="H171" i="7"/>
  <c r="C41" i="8"/>
  <c r="C42" i="8"/>
  <c r="C40" i="8"/>
  <c r="C19" i="8"/>
  <c r="C37" i="8" s="1"/>
  <c r="C16" i="8"/>
  <c r="C12" i="8"/>
  <c r="G32" i="3"/>
  <c r="G202" i="7"/>
  <c r="F202" i="7"/>
  <c r="F393" i="7"/>
  <c r="F397" i="7"/>
  <c r="E397" i="7"/>
  <c r="F404" i="7"/>
  <c r="F385" i="7"/>
  <c r="F365" i="7" s="1"/>
  <c r="F357" i="7"/>
  <c r="F331" i="7"/>
  <c r="F339" i="7"/>
  <c r="F349" i="7"/>
  <c r="F344" i="7"/>
  <c r="F274" i="7"/>
  <c r="F265" i="7"/>
  <c r="F270" i="7"/>
  <c r="F262" i="7"/>
  <c r="F260" i="7"/>
  <c r="F256" i="7"/>
  <c r="F255" i="7" s="1"/>
  <c r="F253" i="7" s="1"/>
  <c r="G42" i="3"/>
  <c r="G43" i="3"/>
  <c r="F112" i="7"/>
  <c r="G69" i="3"/>
  <c r="F238" i="7"/>
  <c r="F231" i="7" s="1"/>
  <c r="F219" i="7"/>
  <c r="F218" i="7" s="1"/>
  <c r="E219" i="7"/>
  <c r="E218" i="7" s="1"/>
  <c r="F199" i="7"/>
  <c r="G59" i="3" s="1"/>
  <c r="F193" i="7"/>
  <c r="F185" i="7"/>
  <c r="F178" i="7"/>
  <c r="F174" i="7"/>
  <c r="F164" i="7"/>
  <c r="F163" i="7" s="1"/>
  <c r="F20" i="7"/>
  <c r="F24" i="7"/>
  <c r="F29" i="7"/>
  <c r="F36" i="7"/>
  <c r="F42" i="7"/>
  <c r="G58" i="3" s="1"/>
  <c r="F45" i="7"/>
  <c r="G65" i="3" s="1"/>
  <c r="G45" i="7"/>
  <c r="H65" i="3" s="1"/>
  <c r="F329" i="7" l="1"/>
  <c r="I13" i="3"/>
  <c r="H170" i="7"/>
  <c r="J47" i="3"/>
  <c r="J40" i="3" s="1"/>
  <c r="J12" i="1" s="1"/>
  <c r="J11" i="1" s="1"/>
  <c r="H115" i="7"/>
  <c r="H56" i="7" s="1"/>
  <c r="E12" i="8"/>
  <c r="E29" i="8"/>
  <c r="J49" i="3"/>
  <c r="F35" i="8" s="1"/>
  <c r="I16" i="7"/>
  <c r="F29" i="8"/>
  <c r="I71" i="3"/>
  <c r="I70" i="3" s="1"/>
  <c r="E31" i="8"/>
  <c r="I41" i="3"/>
  <c r="I40" i="3" s="1"/>
  <c r="E13" i="5" s="1"/>
  <c r="E12" i="5" s="1"/>
  <c r="C29" i="8"/>
  <c r="G67" i="3"/>
  <c r="G40" i="3" s="1"/>
  <c r="G80" i="3" s="1"/>
  <c r="F22" i="8"/>
  <c r="J11" i="3"/>
  <c r="J10" i="3" s="1"/>
  <c r="J9" i="1" s="1"/>
  <c r="J8" i="1" s="1"/>
  <c r="I170" i="7"/>
  <c r="I409" i="7" s="1"/>
  <c r="D22" i="8"/>
  <c r="D42" i="8" s="1"/>
  <c r="H11" i="3"/>
  <c r="F19" i="7"/>
  <c r="F171" i="7"/>
  <c r="F170" i="7" s="1"/>
  <c r="B31" i="8"/>
  <c r="G193" i="7"/>
  <c r="G185" i="7"/>
  <c r="G178" i="7"/>
  <c r="G370" i="7"/>
  <c r="G368" i="7"/>
  <c r="G199" i="7"/>
  <c r="H59" i="3" s="1"/>
  <c r="G174" i="7"/>
  <c r="J80" i="3" l="1"/>
  <c r="G171" i="7"/>
  <c r="I13" i="1"/>
  <c r="E14" i="5"/>
  <c r="E11" i="5" s="1"/>
  <c r="H409" i="7"/>
  <c r="F13" i="5"/>
  <c r="F12" i="5" s="1"/>
  <c r="F11" i="5" s="1"/>
  <c r="J14" i="1"/>
  <c r="I12" i="1"/>
  <c r="I80" i="3"/>
  <c r="F42" i="8"/>
  <c r="F27" i="8" s="1"/>
  <c r="F10" i="8"/>
  <c r="I11" i="3"/>
  <c r="I10" i="3" s="1"/>
  <c r="I9" i="1" s="1"/>
  <c r="I8" i="1" s="1"/>
  <c r="E22" i="8"/>
  <c r="G367" i="7"/>
  <c r="G365" i="7" s="1"/>
  <c r="H72" i="3"/>
  <c r="G173" i="7"/>
  <c r="H50" i="3" s="1"/>
  <c r="G170" i="7" l="1"/>
  <c r="I11" i="1"/>
  <c r="I14" i="1"/>
  <c r="E42" i="8"/>
  <c r="E27" i="8" s="1"/>
  <c r="E10" i="8"/>
  <c r="D31" i="8"/>
  <c r="G129" i="7"/>
  <c r="H55" i="3" s="1"/>
  <c r="G125" i="7"/>
  <c r="H43" i="3" s="1"/>
  <c r="G121" i="7"/>
  <c r="H42" i="3"/>
  <c r="G164" i="7"/>
  <c r="H77" i="3" s="1"/>
  <c r="H71" i="3" s="1"/>
  <c r="H70" i="3" s="1"/>
  <c r="H13" i="1" s="1"/>
  <c r="G151" i="7"/>
  <c r="G59" i="7"/>
  <c r="G57" i="7" s="1"/>
  <c r="G20" i="7"/>
  <c r="G24" i="7"/>
  <c r="G29" i="7"/>
  <c r="G36" i="7"/>
  <c r="G42" i="7"/>
  <c r="H58" i="3" s="1"/>
  <c r="H57" i="3" s="1"/>
  <c r="H62" i="3"/>
  <c r="G53" i="7"/>
  <c r="G51" i="7"/>
  <c r="D14" i="5" l="1"/>
  <c r="H41" i="3"/>
  <c r="G163" i="7"/>
  <c r="G19" i="7"/>
  <c r="H49" i="3" s="1"/>
  <c r="G50" i="7"/>
  <c r="G48" i="7" s="1"/>
  <c r="G124" i="7"/>
  <c r="D23" i="8" s="1"/>
  <c r="H35" i="3" s="1"/>
  <c r="H48" i="3"/>
  <c r="G149" i="7"/>
  <c r="G116" i="7"/>
  <c r="B35" i="8"/>
  <c r="B29" i="8"/>
  <c r="B42" i="8"/>
  <c r="B41" i="8"/>
  <c r="B37" i="8"/>
  <c r="B36" i="8"/>
  <c r="B32" i="8"/>
  <c r="C22" i="8"/>
  <c r="C23" i="8"/>
  <c r="B23" i="8"/>
  <c r="B22" i="8"/>
  <c r="B17" i="8"/>
  <c r="C14" i="8"/>
  <c r="B14" i="8"/>
  <c r="G16" i="7" l="1"/>
  <c r="G15" i="7" s="1"/>
  <c r="H47" i="3"/>
  <c r="H40" i="3" s="1"/>
  <c r="D41" i="8"/>
  <c r="D12" i="8"/>
  <c r="G115" i="7"/>
  <c r="G56" i="7" s="1"/>
  <c r="G409" i="7" s="1"/>
  <c r="H33" i="3"/>
  <c r="D17" i="8" s="1"/>
  <c r="D35" i="8"/>
  <c r="B27" i="8"/>
  <c r="D13" i="5" l="1"/>
  <c r="H12" i="1"/>
  <c r="H11" i="1" s="1"/>
  <c r="H80" i="3"/>
  <c r="H34" i="3"/>
  <c r="D10" i="8"/>
  <c r="D29" i="8"/>
  <c r="D27" i="8" s="1"/>
  <c r="B12" i="8"/>
  <c r="C18" i="8"/>
  <c r="C36" i="8" s="1"/>
  <c r="B18" i="8"/>
  <c r="C17" i="8"/>
  <c r="C10" i="8" l="1"/>
  <c r="D12" i="5"/>
  <c r="D11" i="5"/>
  <c r="B10" i="8"/>
  <c r="F16" i="7"/>
  <c r="F50" i="7"/>
  <c r="F173" i="7"/>
  <c r="G50" i="3" s="1"/>
  <c r="C31" i="8" s="1"/>
  <c r="F69" i="7"/>
  <c r="F59" i="7"/>
  <c r="F65" i="7"/>
  <c r="F48" i="7" l="1"/>
  <c r="G49" i="3"/>
  <c r="C35" i="8" s="1"/>
  <c r="C27" i="8" s="1"/>
  <c r="F57" i="7"/>
  <c r="F56" i="7" s="1"/>
  <c r="F409" i="7" s="1"/>
  <c r="B12" i="5"/>
  <c r="F32" i="3"/>
  <c r="F27" i="3"/>
  <c r="F21" i="3"/>
  <c r="F18" i="3"/>
  <c r="F11" i="3"/>
  <c r="H27" i="3" l="1"/>
  <c r="E185" i="7" l="1"/>
  <c r="E312" i="7"/>
  <c r="E344" i="7"/>
  <c r="E244" i="7"/>
  <c r="E295" i="7"/>
  <c r="E75" i="7" l="1"/>
  <c r="E72" i="7"/>
  <c r="E69" i="7"/>
  <c r="E178" i="7"/>
  <c r="E203" i="7"/>
  <c r="E256" i="7"/>
  <c r="E263" i="7"/>
  <c r="E363" i="7"/>
  <c r="E10" i="7" l="1"/>
  <c r="E9" i="7" s="1"/>
  <c r="E7" i="7" l="1"/>
  <c r="E232" i="7"/>
  <c r="E193" i="7"/>
  <c r="E174" i="7"/>
  <c r="E251" i="7"/>
  <c r="E248" i="7"/>
  <c r="E173" i="7" l="1"/>
  <c r="E241" i="7"/>
  <c r="E95" i="7"/>
  <c r="E91" i="7"/>
  <c r="E156" i="7"/>
  <c r="E299" i="7"/>
  <c r="E100" i="7"/>
  <c r="E108" i="7"/>
  <c r="E74" i="7"/>
  <c r="E71" i="7"/>
  <c r="E68" i="7"/>
  <c r="E240" i="7" l="1"/>
  <c r="E402" i="7"/>
  <c r="E400" i="7" s="1"/>
  <c r="E373" i="7"/>
  <c r="E361" i="7"/>
  <c r="E297" i="7"/>
  <c r="E288" i="7"/>
  <c r="E270" i="7"/>
  <c r="E231" i="7"/>
  <c r="E349" i="7"/>
  <c r="E318" i="7"/>
  <c r="E309" i="7" s="1"/>
  <c r="E391" i="7"/>
  <c r="E306" i="7"/>
  <c r="E303" i="7"/>
  <c r="E260" i="7"/>
  <c r="E202" i="7" l="1"/>
  <c r="E167" i="7"/>
  <c r="E166" i="7" s="1"/>
  <c r="E112" i="7"/>
  <c r="E29" i="7"/>
  <c r="E104" i="7" l="1"/>
  <c r="E98" i="7" s="1"/>
  <c r="O55" i="3" l="1"/>
  <c r="O77" i="3"/>
  <c r="O66" i="3"/>
  <c r="O65" i="3"/>
  <c r="O63" i="3"/>
  <c r="O58" i="3"/>
  <c r="O43" i="3"/>
  <c r="O42" i="3"/>
  <c r="F8" i="1" l="1"/>
  <c r="E80" i="7" l="1"/>
  <c r="E59" i="7"/>
  <c r="E20" i="7"/>
  <c r="E13" i="7" l="1"/>
  <c r="E382" i="7"/>
  <c r="E380" i="7"/>
  <c r="E378" i="7"/>
  <c r="O53" i="3"/>
  <c r="E385" i="7"/>
  <c r="O73" i="3"/>
  <c r="E12" i="7" l="1"/>
  <c r="E406" i="7"/>
  <c r="E370" i="7"/>
  <c r="E368" i="7"/>
  <c r="E395" i="7"/>
  <c r="E393" i="7" s="1"/>
  <c r="E398" i="7"/>
  <c r="E332" i="7"/>
  <c r="E337" i="7"/>
  <c r="E335" i="7"/>
  <c r="E340" i="7"/>
  <c r="E331" i="7" l="1"/>
  <c r="E367" i="7"/>
  <c r="E365" i="7"/>
  <c r="E339" i="7"/>
  <c r="O74" i="3"/>
  <c r="O72" i="3"/>
  <c r="E404" i="7"/>
  <c r="E324" i="7"/>
  <c r="O76" i="3"/>
  <c r="E310" i="7"/>
  <c r="E329" i="7" l="1"/>
  <c r="E286" i="7"/>
  <c r="E268" i="7"/>
  <c r="E262" i="7" s="1"/>
  <c r="E265" i="7"/>
  <c r="O64" i="3"/>
  <c r="O61" i="3"/>
  <c r="E199" i="7"/>
  <c r="E171" i="7" s="1"/>
  <c r="O59" i="3"/>
  <c r="E164" i="7"/>
  <c r="E84" i="7"/>
  <c r="E82" i="7"/>
  <c r="E61" i="7"/>
  <c r="E285" i="7" l="1"/>
  <c r="E283" i="7"/>
  <c r="E255" i="7"/>
  <c r="E79" i="7"/>
  <c r="O50" i="3"/>
  <c r="E57" i="7"/>
  <c r="E154" i="7"/>
  <c r="O49" i="3"/>
  <c r="O52" i="3"/>
  <c r="O51" i="3"/>
  <c r="E163" i="7"/>
  <c r="E51" i="7"/>
  <c r="E53" i="7"/>
  <c r="E36" i="7"/>
  <c r="E24" i="7"/>
  <c r="E50" i="7" l="1"/>
  <c r="E48" i="7"/>
  <c r="H18" i="3" l="1"/>
  <c r="E87" i="7" l="1"/>
  <c r="E86" i="7" l="1"/>
  <c r="E77" i="7"/>
  <c r="E151" i="7" l="1"/>
  <c r="O48" i="3"/>
  <c r="B14" i="5" l="1"/>
  <c r="E149" i="7"/>
  <c r="E43" i="7"/>
  <c r="E46" i="7"/>
  <c r="E45" i="7" s="1"/>
  <c r="E65" i="7"/>
  <c r="E327" i="7"/>
  <c r="E301" i="7" s="1"/>
  <c r="E280" i="7"/>
  <c r="E276" i="7"/>
  <c r="E274" i="7"/>
  <c r="E19" i="7"/>
  <c r="E253" i="7" l="1"/>
  <c r="E42" i="7"/>
  <c r="O54" i="3"/>
  <c r="E278" i="7"/>
  <c r="E63" i="7"/>
  <c r="E56" i="7" s="1"/>
  <c r="E170" i="7" l="1"/>
  <c r="B11" i="5"/>
  <c r="E16" i="7"/>
  <c r="E409" i="7" s="1"/>
  <c r="E15" i="7" l="1"/>
  <c r="H32" i="3"/>
  <c r="F80" i="3"/>
  <c r="H10" i="3" l="1"/>
  <c r="H9" i="1" s="1"/>
  <c r="F11" i="1"/>
  <c r="F14" i="1" s="1"/>
  <c r="G9" i="1" l="1"/>
  <c r="G8" i="1" l="1"/>
  <c r="H8" i="1" l="1"/>
  <c r="H14" i="1" s="1"/>
  <c r="O44" i="3" l="1"/>
  <c r="G12" i="1" l="1"/>
  <c r="G11" i="1" l="1"/>
  <c r="G14" i="1" l="1"/>
  <c r="C11" i="5"/>
  <c r="I72" i="7"/>
  <c r="G72" i="7"/>
  <c r="H72" i="7"/>
</calcChain>
</file>

<file path=xl/sharedStrings.xml><?xml version="1.0" encoding="utf-8"?>
<sst xmlns="http://schemas.openxmlformats.org/spreadsheetml/2006/main" count="710" uniqueCount="303">
  <si>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</si>
  <si>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</si>
  <si>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</si>
  <si>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</si>
  <si>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</si>
  <si>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</si>
  <si>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</si>
  <si>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</si>
  <si>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</si>
  <si>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</si>
  <si>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</si>
  <si>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</si>
  <si>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</si>
  <si>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</si>
  <si>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</si>
  <si>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</si>
  <si>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</si>
  <si>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</si>
  <si>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</si>
  <si>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</si>
  <si>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</si>
  <si>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</si>
  <si>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</si>
  <si>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</si>
  <si>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</si>
  <si>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</si>
  <si>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</si>
  <si>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</si>
  <si>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</si>
  <si>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</si>
  <si>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</si>
  <si>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</si>
  <si>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Vlastiti prihodi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</si>
  <si>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</si>
  <si>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</si>
  <si>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</si>
  <si>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</si>
  <si>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</si>
  <si>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</si>
  <si>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</si>
  <si>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</si>
  <si>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PROGRAM 1001</t>
  </si>
  <si>
    <t xml:space="preserve">MINIMALNI STANDARD U OŠ-MATERIJANI FINANCIJSKI RASHODI </t>
  </si>
  <si>
    <t>Aktivnost A10001</t>
  </si>
  <si>
    <t>DECENTRALIZIRANA SREDSTVA</t>
  </si>
  <si>
    <t xml:space="preserve">4.1. </t>
  </si>
  <si>
    <t>Financijski rashodi</t>
  </si>
  <si>
    <t>Ostale naknade</t>
  </si>
  <si>
    <t>Aktivnost A10002</t>
  </si>
  <si>
    <t>TEKUĆE I INVESTICIJSKO ODRŽAVANJE</t>
  </si>
  <si>
    <t>POJAČANI STANDARD U ŠKOLSTVU</t>
  </si>
  <si>
    <t>Tekući projekt T100002</t>
  </si>
  <si>
    <t>ŽUPANIJSKA STRUČNA VIJEĆA</t>
  </si>
  <si>
    <t>1.1.</t>
  </si>
  <si>
    <t>Tekući projekt T100003</t>
  </si>
  <si>
    <t>NATJECANJA</t>
  </si>
  <si>
    <t>Izvor financiranja 1.1.</t>
  </si>
  <si>
    <t>Tekući projekt T100047</t>
  </si>
  <si>
    <t>MZO-ESF III</t>
  </si>
  <si>
    <t>PROGRAMI OŠ IZVAN ŽUPANIJSKOG PRORAČUNA</t>
  </si>
  <si>
    <t xml:space="preserve">Aktivnost A100001 </t>
  </si>
  <si>
    <t>Izvor financiranja 3.3.</t>
  </si>
  <si>
    <t>Vlastiti prihodi-OŠ</t>
  </si>
  <si>
    <t>Izvor financiranja 4.L.</t>
  </si>
  <si>
    <t>Prihod za posebne namjene</t>
  </si>
  <si>
    <t>Izvor financiranja 5.K.</t>
  </si>
  <si>
    <t>Pomoći-OŠ</t>
  </si>
  <si>
    <t xml:space="preserve">Aktivnost A100002 </t>
  </si>
  <si>
    <t>ADMINISTRATIVNO, TEHNIČKO I STRUČNO OSOBLJE</t>
  </si>
  <si>
    <t>Tekući projekt T100001</t>
  </si>
  <si>
    <t>ŠKOLSKA KUHINJA</t>
  </si>
  <si>
    <t>Izvor financiranja 4.F.</t>
  </si>
  <si>
    <t>Višak prihoda</t>
  </si>
  <si>
    <t>Materijal i sirovine</t>
  </si>
  <si>
    <t>Uredski materijal</t>
  </si>
  <si>
    <t>Materijal i dijelovi za tekuće i inv.održ</t>
  </si>
  <si>
    <t>Sitni inventar i suto gume</t>
  </si>
  <si>
    <t>Sitni inventar i auto gume</t>
  </si>
  <si>
    <t>Usluge tekućeg i invest. Održavanja</t>
  </si>
  <si>
    <t>Izvor financiranja 5.K..</t>
  </si>
  <si>
    <t>PRODUŽENI BORAVAK</t>
  </si>
  <si>
    <t>Tekući projekt T100006</t>
  </si>
  <si>
    <t>Plaće za redovan rad</t>
  </si>
  <si>
    <t>Prekovremeni rad</t>
  </si>
  <si>
    <t>Ostali rashodi za zaposlene</t>
  </si>
  <si>
    <t>Doprinosi za obvezeno zdravstveno osig.</t>
  </si>
  <si>
    <t>Naknade za prijevoz</t>
  </si>
  <si>
    <t>Tekući projekt T100012</t>
  </si>
  <si>
    <t>OPREMA ŠKOLA</t>
  </si>
  <si>
    <t>Uredska oprema i namještaj</t>
  </si>
  <si>
    <t>Knjige</t>
  </si>
  <si>
    <t>Vlastiti prihodi-preneseni višak OŠ</t>
  </si>
  <si>
    <t>Oprema za održavanje i zaštitu</t>
  </si>
  <si>
    <t>Izvor financiranja 3.7.</t>
  </si>
  <si>
    <t>Naknade građanima</t>
  </si>
  <si>
    <t>Službena putovanja</t>
  </si>
  <si>
    <t>Stručno usavršavanje zaposlenika</t>
  </si>
  <si>
    <t>Ostale naknade troškova zaposlenima</t>
  </si>
  <si>
    <t>Energija</t>
  </si>
  <si>
    <t>Službena,radna i zaštitna odjeća i obuća</t>
  </si>
  <si>
    <t>Usluge telefona, pošte i prijevoza</t>
  </si>
  <si>
    <t>Usluge promidžbe i informiranja</t>
  </si>
  <si>
    <t>Komunalne usluge</t>
  </si>
  <si>
    <t>Zdravstvene i veterinarske usluge</t>
  </si>
  <si>
    <t>Računalne usluge</t>
  </si>
  <si>
    <t>Ostale usluge</t>
  </si>
  <si>
    <t>Premija osiguranja</t>
  </si>
  <si>
    <t>Reprezentacija</t>
  </si>
  <si>
    <t>Članarine i norme</t>
  </si>
  <si>
    <t>Pristojbe i naknade</t>
  </si>
  <si>
    <t>Ostali nespomenuti rashodi poslovanja</t>
  </si>
  <si>
    <t>Bankarske usluge i usluge platnog prometa</t>
  </si>
  <si>
    <t>Naknade građanima i kućanstvima</t>
  </si>
  <si>
    <t>Intelektualne i osobne usluge</t>
  </si>
  <si>
    <t>Naknade za rad predstavničkih i izvšnih tijela, povjerenstva i sl.</t>
  </si>
  <si>
    <t>Doprinosi za obvezno zdravstveno osig.</t>
  </si>
  <si>
    <t>Zatezne kamate</t>
  </si>
  <si>
    <t>Plaće za posebne uvjete rada</t>
  </si>
  <si>
    <t xml:space="preserve">Naknade za nezapošljavanje inavlida </t>
  </si>
  <si>
    <t>Intelektualne i osobne usluge ŽSV</t>
  </si>
  <si>
    <t>Tekući projekt T100041</t>
  </si>
  <si>
    <t>E-TEHNIČAR</t>
  </si>
  <si>
    <t>PRSTEN POTPORE V</t>
  </si>
  <si>
    <t>Tekući projekt T100054</t>
  </si>
  <si>
    <t>Tekući projekt T100055</t>
  </si>
  <si>
    <t>Općina,prijevoz policija 8 r</t>
  </si>
  <si>
    <t>UKUPNO RASHODI</t>
  </si>
  <si>
    <t xml:space="preserve">5.K. </t>
  </si>
  <si>
    <t>Pomoći</t>
  </si>
  <si>
    <t>Prihodi od imovine</t>
  </si>
  <si>
    <t>Kamate po viđenju</t>
  </si>
  <si>
    <t>3.3.</t>
  </si>
  <si>
    <t>Prihod od admin. I posebnih propisa</t>
  </si>
  <si>
    <t>Ostali nespomenuti prihodi</t>
  </si>
  <si>
    <t>4.L.</t>
  </si>
  <si>
    <t>Prihodi za posebne namjene</t>
  </si>
  <si>
    <t>5.K.</t>
  </si>
  <si>
    <t>Prihod od pruženih usluga</t>
  </si>
  <si>
    <t xml:space="preserve">Prihod od pruženih usluga </t>
  </si>
  <si>
    <t>4.1.</t>
  </si>
  <si>
    <t>Decentralizirana sredstva</t>
  </si>
  <si>
    <t>POTICANJE KORIŠTENJA SREDSTAVA IZ FONDOVA EU</t>
  </si>
  <si>
    <t>Tekući projekt T100011</t>
  </si>
  <si>
    <t>Nova školska shema voća i povrća te mlijeka i mliječnih proizvoda</t>
  </si>
  <si>
    <t xml:space="preserve">Opći prihodi i primici </t>
  </si>
  <si>
    <t>Ostale naknade građanima i kućanstvima iz proračuna</t>
  </si>
  <si>
    <t>NABAVA UDŽEBNIKA ZA UČENIKA</t>
  </si>
  <si>
    <t>5K</t>
  </si>
  <si>
    <t>5T</t>
  </si>
  <si>
    <t>MZO ESF III</t>
  </si>
  <si>
    <t>Ugovor o djelu</t>
  </si>
  <si>
    <t>4L</t>
  </si>
  <si>
    <t>Vlastiti prihodi preneseni</t>
  </si>
  <si>
    <t>UKUPNO</t>
  </si>
  <si>
    <t>4F</t>
  </si>
  <si>
    <t>Višak prihoda kuhinja</t>
  </si>
  <si>
    <t>09 Obrazovanje</t>
  </si>
  <si>
    <t>091 Predškolsko i osnovno obrazovanje</t>
  </si>
  <si>
    <t>0912 Osnovno obrazovanje</t>
  </si>
  <si>
    <t>096 Dodatne usluge u obrazovanju</t>
  </si>
  <si>
    <t>Naknada za prijevoz</t>
  </si>
  <si>
    <t>Aktivnost A10003</t>
  </si>
  <si>
    <t>Energenti</t>
  </si>
  <si>
    <t>Rashodi za metrijal i energiju</t>
  </si>
  <si>
    <t>Naknade troškova zaposlenima</t>
  </si>
  <si>
    <t>Rashodi za materijal i energiju</t>
  </si>
  <si>
    <t>Rashodi za usluge</t>
  </si>
  <si>
    <t>Ostali Financijski rashodi</t>
  </si>
  <si>
    <t>Plaće</t>
  </si>
  <si>
    <t>Doprinosi na plaće</t>
  </si>
  <si>
    <t>K1002</t>
  </si>
  <si>
    <t>KAPITALNO ULAGANJE</t>
  </si>
  <si>
    <t xml:space="preserve">Tekući </t>
  </si>
  <si>
    <t>projekt</t>
  </si>
  <si>
    <t>T100001</t>
  </si>
  <si>
    <t>OPREMA ŠKOLE</t>
  </si>
  <si>
    <t>Postrojenja i oprema</t>
  </si>
  <si>
    <t>Uređaji strojevi i oprema za ostale namjene</t>
  </si>
  <si>
    <t>T100015</t>
  </si>
  <si>
    <t>Ostale naknade zaposlenima</t>
  </si>
  <si>
    <t xml:space="preserve">Članarine   </t>
  </si>
  <si>
    <t>Ostali financijski rashodi</t>
  </si>
  <si>
    <t>Intelektualne usluge</t>
  </si>
  <si>
    <t>Trošak sudskih postupaka</t>
  </si>
  <si>
    <t>Doprinosi za obvezno osiguranje u slučaju nezaposlenosti</t>
  </si>
  <si>
    <t>Seminari, savjetovanje</t>
  </si>
  <si>
    <t>Zdravstvene usluge</t>
  </si>
  <si>
    <t xml:space="preserve">Uređaji strojevi i oprema </t>
  </si>
  <si>
    <t>Knjige, umjetnička djela i ostalo</t>
  </si>
  <si>
    <t>Tekući projekt T100008</t>
  </si>
  <si>
    <t>UČENIČKE ZADRUGE</t>
  </si>
  <si>
    <t>Ostali neposmenuti rashodi</t>
  </si>
  <si>
    <t>Izvor financiranja 5.T</t>
  </si>
  <si>
    <t xml:space="preserve"> </t>
  </si>
  <si>
    <t>IZVRŠENJE 2023.</t>
  </si>
  <si>
    <t>Tekući projekt T10004</t>
  </si>
  <si>
    <t>OBLJETNICE ŠKOLE</t>
  </si>
  <si>
    <t>Tekući projekt T10006</t>
  </si>
  <si>
    <t>OSTALE IZVANŠKOLSKE AKTIVNOSTI</t>
  </si>
  <si>
    <t>STRUČNO USAVRŠAVANJE DJELATNIKA U ŠKOLSTVU</t>
  </si>
  <si>
    <t>PRSTEN POTPORE VI</t>
  </si>
  <si>
    <t>Sitni inventar</t>
  </si>
  <si>
    <t>Ostali građevinski objekti</t>
  </si>
  <si>
    <t>1.</t>
  </si>
  <si>
    <t>2.</t>
  </si>
  <si>
    <t>PROGRAM 1003</t>
  </si>
  <si>
    <t>Sitan inventar I autogume</t>
  </si>
  <si>
    <t>Članarine</t>
  </si>
  <si>
    <t>Prihod za posebne namjene-višak</t>
  </si>
  <si>
    <t>Oprema</t>
  </si>
  <si>
    <t>Uređaji, strojevi I oprema</t>
  </si>
  <si>
    <t>Tekući projekt T100009</t>
  </si>
  <si>
    <t>OSTALE IZVANUČIONIČKE AKTIVNOSTI</t>
  </si>
  <si>
    <t>+</t>
  </si>
  <si>
    <t>Tekući projekt T100013</t>
  </si>
  <si>
    <t>DODATNA ULAGANJA</t>
  </si>
  <si>
    <t>Intelektualne I osobne usluge</t>
  </si>
  <si>
    <t>Rashodi za nabavu proiz.dug.im</t>
  </si>
  <si>
    <t>Tekući projekt T100027</t>
  </si>
  <si>
    <t>OPSKRBA BESPLATNIM ZALIHAMA MENSTRUALNIH HIGIJENSKIH POTREPŠTINA</t>
  </si>
  <si>
    <t>Ostale tekuće donacije</t>
  </si>
  <si>
    <t>5. K</t>
  </si>
  <si>
    <t>Ostali rashodi</t>
  </si>
  <si>
    <t>Rashodi za nabavu neproiz. Mater.im</t>
  </si>
  <si>
    <t>Rahodi za nabavu dug.im.</t>
  </si>
  <si>
    <t>KNJIGE ZA ŠKOLSKU KNJIŽNICU</t>
  </si>
  <si>
    <t>Vlastiti prihodi-OŠ- preneseni</t>
  </si>
  <si>
    <t>Bankarske usluge</t>
  </si>
  <si>
    <t>Ostali nespomenuti financijski rashodi</t>
  </si>
  <si>
    <t>Naknada građanima I kućanstvima u naravi</t>
  </si>
  <si>
    <t>Matreijalni rashodi</t>
  </si>
  <si>
    <t>3.7.</t>
  </si>
  <si>
    <t>4.L</t>
  </si>
  <si>
    <t>Usluge tekućeg I inv. Održavanja</t>
  </si>
  <si>
    <t>Službena I radna odjeća</t>
  </si>
  <si>
    <t>nabava pribora za školsku kuhinju</t>
  </si>
  <si>
    <t>MZO ESF II</t>
  </si>
  <si>
    <t>Izvršenje 2023</t>
  </si>
  <si>
    <t>Izvršenje 2023.</t>
  </si>
  <si>
    <t>Tekući plan za 2024.</t>
  </si>
  <si>
    <t>Ostalin rashodi za zaposlene</t>
  </si>
  <si>
    <t>Sitan inevntar</t>
  </si>
  <si>
    <t>Plan za 2025.</t>
  </si>
  <si>
    <t>Projekcija 2026.</t>
  </si>
  <si>
    <t>Projekcija 2027.</t>
  </si>
  <si>
    <t>Tekući plan 2024.</t>
  </si>
  <si>
    <t>Plan 2025.</t>
  </si>
  <si>
    <t>Tekući plan 2024</t>
  </si>
  <si>
    <t>PLAN 2025</t>
  </si>
  <si>
    <t>PLAN 2025.</t>
  </si>
  <si>
    <t>PRIHODI I RASHODI PREMA IZVORIMA FINANCIRANJA</t>
  </si>
  <si>
    <t>Brojčana oznaka i naziv</t>
  </si>
  <si>
    <t>Projekcija 
 2026.</t>
  </si>
  <si>
    <t>Projekcija 
 2027.</t>
  </si>
  <si>
    <t>UKUPNO PRIHODI</t>
  </si>
  <si>
    <t>1 Opći prihodi i primici</t>
  </si>
  <si>
    <t xml:space="preserve">  11 Opći prihodi i primici</t>
  </si>
  <si>
    <t>4 Prihodi za posebne namjene</t>
  </si>
  <si>
    <t>5 Pomoći</t>
  </si>
  <si>
    <t>3 Vlastiti prihodi</t>
  </si>
  <si>
    <t xml:space="preserve">  31 Vlastiti prihodi</t>
  </si>
  <si>
    <t>41 Decentraliizirana sredstva</t>
  </si>
  <si>
    <t>4L Prihod za posebne namjene</t>
  </si>
  <si>
    <t>33 Vlastiti prihodi</t>
  </si>
  <si>
    <t>37 Vlastiti prihodi preneseni</t>
  </si>
  <si>
    <t>5K Pomoći</t>
  </si>
  <si>
    <t>41 Decentralizirana sredstva</t>
  </si>
  <si>
    <t>4F Prihod za posebne namjene-višak</t>
  </si>
  <si>
    <t>5 K Pomoći</t>
  </si>
  <si>
    <t>5T MZO ESF III</t>
  </si>
  <si>
    <t>Tekući projekt T100058</t>
  </si>
  <si>
    <t>PRSTEN POTPORE VII</t>
  </si>
  <si>
    <t>Tekuće donacije u naravi</t>
  </si>
  <si>
    <t>Usluge telefona,pošte I prijevoza</t>
  </si>
  <si>
    <t>Usluge tekućeg I inv. održavanja</t>
  </si>
  <si>
    <t>Tekući projekt T100023</t>
  </si>
  <si>
    <t>40 Prehrana učenika</t>
  </si>
  <si>
    <t>4F Višak prihoda</t>
  </si>
  <si>
    <t>Usluge tekućeg I invest. održavanja</t>
  </si>
  <si>
    <t>Ostale nespomenute usluge</t>
  </si>
  <si>
    <t>3.</t>
  </si>
  <si>
    <t>4.</t>
  </si>
  <si>
    <t>5.</t>
  </si>
  <si>
    <t>Prehrana učenika-pomoći</t>
  </si>
  <si>
    <t>5.K</t>
  </si>
  <si>
    <t>PRSTEN POTPORE VIII</t>
  </si>
  <si>
    <t>Tekući projekt T1000</t>
  </si>
  <si>
    <t>5k Pomoći Prehrana učenika</t>
  </si>
  <si>
    <t>Višak prihoda-prihod posebne namjene</t>
  </si>
  <si>
    <t>Tekući projekt T100020</t>
  </si>
  <si>
    <t>PROVEDBA KURIKULARNE REFORME</t>
  </si>
  <si>
    <t>4Y</t>
  </si>
  <si>
    <t>Higijenske potrpštine</t>
  </si>
  <si>
    <t>Prehrnana učenika</t>
  </si>
  <si>
    <t>Rashodi za dodatna ulaganja na nefinancijskoj imovini</t>
  </si>
  <si>
    <t>Opći prihodi I primici</t>
  </si>
  <si>
    <t>4Y Higijenske potrepštine</t>
  </si>
  <si>
    <t>Članarine I norme</t>
  </si>
  <si>
    <t xml:space="preserve"> FINANCIJSKI PLAN ZA 2025. GODINU I PROJEKCIJA ZA 2026.,2027., OŠ BISTRA</t>
  </si>
  <si>
    <t xml:space="preserve"> FINANCIJSKI PLAN OŠ BISTRE
ZA 2025. I PROJEKCIJA ZA 2026. I 2027. GODINU</t>
  </si>
  <si>
    <t xml:space="preserve"> FINANCIJSKI PLAN ZA 2025. GODINU,I PROJEKCIJA ZA 2026.,2027., OŠ BISTRA</t>
  </si>
  <si>
    <t>U Poljanici Bistranskoj, 30.12.2024.                                                                                                                                                                      Predsjednica školskog odbora:</t>
  </si>
  <si>
    <t>Klasa: 400-02/24-01/6 Ur.broj:238-30-07-24-02                                                                                                                                                       Ljiljana Popovački-Račić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</si>
</sst>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u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u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u/>
      <sz val="10"/>
      <color indexed="8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35" fillId="0" borderId="0" applyFont="0" applyFill="0" applyBorder="0" applyAlignment="0" applyProtection="0"/>
  </cellStyleXfs>
  <cellXfs count="48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17" fillId="5" borderId="2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17" fillId="5" borderId="1" xfId="0" applyNumberFormat="1" applyFont="1" applyFill="1" applyBorder="1" applyAlignment="1" applyProtection="1">
      <alignment horizontal="left" vertical="center" wrapText="1"/>
    </xf>
    <xf numFmtId="3" fontId="3" fillId="3" borderId="4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right"/>
    </xf>
    <xf numFmtId="0" fontId="17" fillId="3" borderId="4" xfId="0" applyNumberFormat="1" applyFont="1" applyFill="1" applyBorder="1" applyAlignment="1" applyProtection="1">
      <alignment horizontal="left" vertical="center" wrapText="1"/>
    </xf>
    <xf numFmtId="3" fontId="3" fillId="3" borderId="3" xfId="0" applyNumberFormat="1" applyFont="1" applyFill="1" applyBorder="1" applyAlignment="1" applyProtection="1">
      <alignment horizontal="right" wrapText="1"/>
    </xf>
    <xf numFmtId="0" fontId="18" fillId="3" borderId="4" xfId="0" applyNumberFormat="1" applyFont="1" applyFill="1" applyBorder="1" applyAlignment="1" applyProtection="1">
      <alignment horizontal="left" vertical="center" wrapText="1"/>
    </xf>
    <xf numFmtId="0" fontId="3" fillId="2" borderId="6" xfId="0" applyNumberFormat="1" applyFont="1" applyFill="1" applyBorder="1" applyAlignment="1" applyProtection="1">
      <alignment horizontal="left" vertical="center" wrapText="1" indent="1"/>
    </xf>
    <xf numFmtId="0" fontId="3" fillId="2" borderId="7" xfId="0" applyNumberFormat="1" applyFont="1" applyFill="1" applyBorder="1" applyAlignment="1" applyProtection="1">
      <alignment horizontal="left" vertical="center" wrapText="1"/>
    </xf>
    <xf numFmtId="0" fontId="0" fillId="0" borderId="4" xfId="0" applyBorder="1"/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0" fillId="5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4" fontId="6" fillId="3" borderId="4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/>
    <xf numFmtId="0" fontId="3" fillId="2" borderId="8" xfId="0" applyNumberFormat="1" applyFont="1" applyFill="1" applyBorder="1" applyAlignment="1" applyProtection="1">
      <alignment horizontal="left" vertical="center" wrapText="1"/>
    </xf>
    <xf numFmtId="0" fontId="3" fillId="2" borderId="9" xfId="0" applyNumberFormat="1" applyFont="1" applyFill="1" applyBorder="1" applyAlignment="1" applyProtection="1">
      <alignment horizontal="left" vertical="center" wrapText="1"/>
    </xf>
    <xf numFmtId="0" fontId="3" fillId="2" borderId="10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1" fillId="0" borderId="0" xfId="0" applyNumberFormat="1" applyFont="1"/>
    <xf numFmtId="2" fontId="21" fillId="2" borderId="3" xfId="0" quotePrefix="1" applyNumberFormat="1" applyFont="1" applyFill="1" applyBorder="1" applyAlignment="1">
      <alignment horizontal="left" vertical="center"/>
    </xf>
    <xf numFmtId="2" fontId="6" fillId="2" borderId="3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" fontId="9" fillId="2" borderId="3" xfId="0" quotePrefix="1" applyNumberFormat="1" applyFont="1" applyFill="1" applyBorder="1" applyAlignment="1">
      <alignment horizontal="left" vertical="center"/>
    </xf>
    <xf numFmtId="2" fontId="9" fillId="2" borderId="3" xfId="0" quotePrefix="1" applyNumberFormat="1" applyFont="1" applyFill="1" applyBorder="1" applyAlignment="1">
      <alignment horizontal="left" vertical="center"/>
    </xf>
    <xf numFmtId="2" fontId="10" fillId="2" borderId="3" xfId="0" quotePrefix="1" applyNumberFormat="1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0" fillId="0" borderId="3" xfId="0" applyBorder="1"/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2" fontId="6" fillId="3" borderId="4" xfId="0" applyNumberFormat="1" applyFont="1" applyFill="1" applyBorder="1" applyAlignment="1" applyProtection="1">
      <alignment horizontal="center" vertical="center" wrapText="1"/>
    </xf>
    <xf numFmtId="0" fontId="3" fillId="5" borderId="4" xfId="0" applyNumberFormat="1" applyFont="1" applyFill="1" applyBorder="1" applyAlignment="1" applyProtection="1">
      <alignment horizontal="center" vertical="center" wrapText="1"/>
    </xf>
    <xf numFmtId="0" fontId="9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4" fontId="17" fillId="5" borderId="4" xfId="0" applyNumberFormat="1" applyFont="1" applyFill="1" applyBorder="1" applyAlignment="1">
      <alignment horizontal="right"/>
    </xf>
    <xf numFmtId="0" fontId="21" fillId="5" borderId="3" xfId="0" applyNumberFormat="1" applyFont="1" applyFill="1" applyBorder="1" applyAlignment="1" applyProtection="1">
      <alignment horizontal="left" vertical="center" wrapText="1"/>
    </xf>
    <xf numFmtId="0" fontId="10" fillId="5" borderId="3" xfId="0" applyNumberFormat="1" applyFont="1" applyFill="1" applyBorder="1" applyAlignment="1" applyProtection="1">
      <alignment horizontal="left" vertical="center" wrapText="1"/>
    </xf>
    <xf numFmtId="0" fontId="11" fillId="5" borderId="3" xfId="0" quotePrefix="1" applyFont="1" applyFill="1" applyBorder="1" applyAlignment="1">
      <alignment horizontal="left" vertical="center"/>
    </xf>
    <xf numFmtId="0" fontId="21" fillId="5" borderId="3" xfId="0" quotePrefix="1" applyFont="1" applyFill="1" applyBorder="1" applyAlignment="1">
      <alignment horizontal="left" vertical="center"/>
    </xf>
    <xf numFmtId="4" fontId="20" fillId="5" borderId="3" xfId="0" applyNumberFormat="1" applyFont="1" applyFill="1" applyBorder="1" applyAlignment="1">
      <alignment horizontal="right"/>
    </xf>
    <xf numFmtId="0" fontId="11" fillId="5" borderId="3" xfId="0" applyNumberFormat="1" applyFont="1" applyFill="1" applyBorder="1" applyAlignment="1" applyProtection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1" fontId="11" fillId="5" borderId="3" xfId="0" quotePrefix="1" applyNumberFormat="1" applyFont="1" applyFill="1" applyBorder="1" applyAlignment="1">
      <alignment horizontal="left" vertical="center"/>
    </xf>
    <xf numFmtId="2" fontId="11" fillId="5" borderId="3" xfId="0" quotePrefix="1" applyNumberFormat="1" applyFont="1" applyFill="1" applyBorder="1" applyAlignment="1">
      <alignment horizontal="left" vertical="center"/>
    </xf>
    <xf numFmtId="2" fontId="6" fillId="5" borderId="3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9" fillId="5" borderId="3" xfId="0" applyNumberFormat="1" applyFont="1" applyFill="1" applyBorder="1" applyAlignment="1" applyProtection="1">
      <alignment vertical="center" wrapText="1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NumberFormat="1" applyFont="1" applyFill="1" applyBorder="1" applyAlignment="1" applyProtection="1">
      <alignment horizontal="left" vertical="center"/>
    </xf>
    <xf numFmtId="0" fontId="11" fillId="3" borderId="3" xfId="0" applyNumberFormat="1" applyFont="1" applyFill="1" applyBorder="1" applyAlignment="1" applyProtection="1">
      <alignment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22" fillId="0" borderId="3" xfId="0" applyFont="1" applyBorder="1"/>
    <xf numFmtId="0" fontId="23" fillId="2" borderId="3" xfId="0" applyFont="1" applyFill="1" applyBorder="1" applyAlignment="1">
      <alignment horizontal="left" vertical="center"/>
    </xf>
    <xf numFmtId="4" fontId="3" fillId="3" borderId="4" xfId="0" applyNumberFormat="1" applyFont="1" applyFill="1" applyBorder="1" applyAlignment="1">
      <alignment horizontal="right"/>
    </xf>
    <xf numFmtId="0" fontId="24" fillId="2" borderId="3" xfId="0" applyNumberFormat="1" applyFont="1" applyFill="1" applyBorder="1" applyAlignment="1" applyProtection="1">
      <alignment horizontal="left" vertical="center" wrapText="1"/>
    </xf>
    <xf numFmtId="4" fontId="25" fillId="2" borderId="3" xfId="0" applyNumberFormat="1" applyFont="1" applyFill="1" applyBorder="1" applyAlignment="1">
      <alignment horizontal="right"/>
    </xf>
    <xf numFmtId="4" fontId="26" fillId="0" borderId="3" xfId="0" applyNumberFormat="1" applyFont="1" applyBorder="1"/>
    <xf numFmtId="0" fontId="10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7" fillId="2" borderId="1" xfId="0" applyNumberFormat="1" applyFont="1" applyFill="1" applyBorder="1" applyAlignment="1" applyProtection="1">
      <alignment horizontal="left" vertical="center" wrapTex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2" fontId="6" fillId="5" borderId="4" xfId="0" applyNumberFormat="1" applyFont="1" applyFill="1" applyBorder="1" applyAlignment="1" applyProtection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3" fillId="5" borderId="1" xfId="0" applyNumberFormat="1" applyFont="1" applyFill="1" applyBorder="1" applyAlignment="1" applyProtection="1">
      <alignment horizontal="center" vertical="center" wrapText="1"/>
    </xf>
    <xf numFmtId="2" fontId="3" fillId="2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4" fontId="3" fillId="5" borderId="3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0" fillId="5" borderId="0" xfId="0" applyFill="1"/>
    <xf numFmtId="0" fontId="0" fillId="2" borderId="0" xfId="0" applyFill="1"/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19" fillId="3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3" fillId="5" borderId="4" xfId="0" applyNumberFormat="1" applyFont="1" applyFill="1" applyBorder="1" applyAlignment="1">
      <alignment horizontal="right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6" fillId="3" borderId="10" xfId="0" applyNumberFormat="1" applyFont="1" applyFill="1" applyBorder="1" applyAlignment="1" applyProtection="1">
      <alignment horizontal="left" vertical="center" wrapText="1"/>
    </xf>
    <xf numFmtId="1" fontId="6" fillId="3" borderId="4" xfId="0" applyNumberFormat="1" applyFont="1" applyFill="1" applyBorder="1" applyAlignment="1" applyProtection="1">
      <alignment horizontal="center" vertical="center" wrapText="1"/>
    </xf>
    <xf numFmtId="1" fontId="3" fillId="2" borderId="4" xfId="0" applyNumberFormat="1" applyFont="1" applyFill="1" applyBorder="1" applyAlignment="1" applyProtection="1">
      <alignment horizontal="center" vertical="center" wrapText="1"/>
    </xf>
    <xf numFmtId="2" fontId="11" fillId="5" borderId="3" xfId="0" quotePrefix="1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 indent="1"/>
    </xf>
    <xf numFmtId="0" fontId="3" fillId="5" borderId="2" xfId="0" applyNumberFormat="1" applyFont="1" applyFill="1" applyBorder="1" applyAlignment="1" applyProtection="1">
      <alignment horizontal="left" vertical="center" wrapText="1" indent="1"/>
    </xf>
    <xf numFmtId="0" fontId="3" fillId="5" borderId="4" xfId="0" applyNumberFormat="1" applyFont="1" applyFill="1" applyBorder="1" applyAlignment="1" applyProtection="1">
      <alignment horizontal="left" vertical="center" wrapText="1" indent="1"/>
    </xf>
    <xf numFmtId="0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0" fontId="6" fillId="3" borderId="4" xfId="0" applyNumberFormat="1" applyFont="1" applyFill="1" applyBorder="1" applyAlignment="1" applyProtection="1">
      <alignment horizontal="left" vertical="center"/>
    </xf>
    <xf numFmtId="0" fontId="27" fillId="0" borderId="0" xfId="0" applyFont="1" applyAlignment="1">
      <alignment horizontal="lef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 indent="1"/>
    </xf>
    <xf numFmtId="0" fontId="3" fillId="7" borderId="2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4" fontId="0" fillId="7" borderId="4" xfId="0" applyNumberFormat="1" applyFont="1" applyFill="1" applyBorder="1" applyAlignment="1">
      <alignment horizontal="right"/>
    </xf>
    <xf numFmtId="4" fontId="3" fillId="7" borderId="4" xfId="0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>
      <alignment horizontal="right"/>
    </xf>
    <xf numFmtId="0" fontId="3" fillId="8" borderId="4" xfId="0" applyNumberFormat="1" applyFont="1" applyFill="1" applyBorder="1" applyAlignment="1" applyProtection="1">
      <alignment horizontal="left" vertical="center" wrapText="1"/>
    </xf>
    <xf numFmtId="4" fontId="3" fillId="8" borderId="4" xfId="0" applyNumberFormat="1" applyFont="1" applyFill="1" applyBorder="1" applyAlignment="1">
      <alignment horizontal="right"/>
    </xf>
    <xf numFmtId="0" fontId="3" fillId="8" borderId="1" xfId="0" applyNumberFormat="1" applyFont="1" applyFill="1" applyBorder="1" applyAlignment="1" applyProtection="1">
      <alignment horizontal="left" vertical="center" wrapText="1"/>
    </xf>
    <xf numFmtId="0" fontId="3" fillId="8" borderId="2" xfId="0" applyNumberFormat="1" applyFont="1" applyFill="1" applyBorder="1" applyAlignment="1" applyProtection="1">
      <alignment horizontal="left" vertical="center" wrapText="1"/>
    </xf>
    <xf numFmtId="0" fontId="3" fillId="8" borderId="1" xfId="0" applyNumberFormat="1" applyFont="1" applyFill="1" applyBorder="1" applyAlignment="1" applyProtection="1">
      <alignment horizontal="left" vertical="center" wrapText="1" indent="1"/>
    </xf>
    <xf numFmtId="0" fontId="3" fillId="8" borderId="2" xfId="0" applyNumberFormat="1" applyFont="1" applyFill="1" applyBorder="1" applyAlignment="1" applyProtection="1">
      <alignment horizontal="left" vertical="center" wrapText="1" indent="1"/>
    </xf>
    <xf numFmtId="0" fontId="3" fillId="8" borderId="4" xfId="0" applyNumberFormat="1" applyFont="1" applyFill="1" applyBorder="1" applyAlignment="1" applyProtection="1">
      <alignment horizontal="left" vertical="center" wrapText="1" indent="1"/>
    </xf>
    <xf numFmtId="4" fontId="3" fillId="8" borderId="3" xfId="0" applyNumberFormat="1" applyFont="1" applyFill="1" applyBorder="1" applyAlignment="1">
      <alignment horizontal="right"/>
    </xf>
    <xf numFmtId="0" fontId="6" fillId="8" borderId="2" xfId="0" applyNumberFormat="1" applyFont="1" applyFill="1" applyBorder="1" applyAlignment="1" applyProtection="1">
      <alignment horizontal="left" vertical="center" wrapText="1" indent="1"/>
    </xf>
    <xf numFmtId="0" fontId="6" fillId="8" borderId="4" xfId="0" applyNumberFormat="1" applyFont="1" applyFill="1" applyBorder="1" applyAlignment="1" applyProtection="1">
      <alignment horizontal="left" vertical="center" wrapText="1" indent="1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0" fontId="19" fillId="5" borderId="4" xfId="0" applyNumberFormat="1" applyFont="1" applyFill="1" applyBorder="1" applyAlignment="1" applyProtection="1">
      <alignment horizontal="left" vertical="center" wrapText="1"/>
    </xf>
    <xf numFmtId="0" fontId="17" fillId="8" borderId="1" xfId="0" applyNumberFormat="1" applyFont="1" applyFill="1" applyBorder="1" applyAlignment="1" applyProtection="1">
      <alignment horizontal="left" vertical="center" wrapText="1"/>
    </xf>
    <xf numFmtId="0" fontId="17" fillId="8" borderId="2" xfId="0" applyNumberFormat="1" applyFont="1" applyFill="1" applyBorder="1" applyAlignment="1" applyProtection="1">
      <alignment horizontal="left" vertical="center" wrapText="1"/>
    </xf>
    <xf numFmtId="0" fontId="17" fillId="8" borderId="4" xfId="0" applyNumberFormat="1" applyFont="1" applyFill="1" applyBorder="1" applyAlignment="1" applyProtection="1">
      <alignment horizontal="left" vertical="center" wrapText="1"/>
    </xf>
    <xf numFmtId="3" fontId="3" fillId="8" borderId="4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7" fillId="2" borderId="1" xfId="0" applyNumberFormat="1" applyFont="1" applyFill="1" applyBorder="1" applyAlignment="1" applyProtection="1">
      <alignment horizontal="left" vertical="center" wrapTex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3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7" fillId="3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center"/>
    </xf>
    <xf numFmtId="165" fontId="3" fillId="2" borderId="2" xfId="0" applyNumberFormat="1" applyFont="1" applyFill="1" applyBorder="1" applyAlignment="1" applyProtection="1">
      <alignment horizontal="left" vertical="center" wrapText="1" indent="1"/>
    </xf>
    <xf numFmtId="165" fontId="3" fillId="2" borderId="4" xfId="0" applyNumberFormat="1" applyFont="1" applyFill="1" applyBorder="1" applyAlignment="1" applyProtection="1">
      <alignment horizontal="left" vertical="center" wrapText="1" indent="1"/>
    </xf>
    <xf numFmtId="165" fontId="3" fillId="2" borderId="4" xfId="0" applyNumberFormat="1" applyFont="1" applyFill="1" applyBorder="1" applyAlignment="1" applyProtection="1">
      <alignment horizontal="left" vertical="center" wrapText="1"/>
    </xf>
    <xf numFmtId="165" fontId="3" fillId="2" borderId="3" xfId="0" applyNumberFormat="1" applyFont="1" applyFill="1" applyBorder="1" applyAlignment="1">
      <alignment horizontal="right"/>
    </xf>
    <xf numFmtId="165" fontId="0" fillId="0" borderId="0" xfId="0" applyNumberFormat="1"/>
    <xf numFmtId="2" fontId="3" fillId="2" borderId="3" xfId="0" applyNumberFormat="1" applyFont="1" applyFill="1" applyBorder="1" applyAlignment="1">
      <alignment horizontal="right"/>
    </xf>
    <xf numFmtId="0" fontId="6" fillId="2" borderId="10" xfId="0" applyNumberFormat="1" applyFont="1" applyFill="1" applyBorder="1" applyAlignment="1" applyProtection="1">
      <alignment horizontal="left" vertical="center" wrapText="1"/>
    </xf>
    <xf numFmtId="0" fontId="28" fillId="2" borderId="8" xfId="0" applyNumberFormat="1" applyFont="1" applyFill="1" applyBorder="1" applyAlignment="1" applyProtection="1">
      <alignment horizontal="left" vertical="center" wrapText="1"/>
    </xf>
    <xf numFmtId="0" fontId="28" fillId="2" borderId="9" xfId="0" applyNumberFormat="1" applyFont="1" applyFill="1" applyBorder="1" applyAlignment="1" applyProtection="1">
      <alignment horizontal="left" vertical="center" wrapText="1"/>
    </xf>
    <xf numFmtId="0" fontId="3" fillId="5" borderId="8" xfId="0" applyNumberFormat="1" applyFont="1" applyFill="1" applyBorder="1" applyAlignment="1" applyProtection="1">
      <alignment horizontal="left" vertical="center" wrapText="1"/>
    </xf>
    <xf numFmtId="0" fontId="3" fillId="5" borderId="9" xfId="0" applyNumberFormat="1" applyFont="1" applyFill="1" applyBorder="1" applyAlignment="1" applyProtection="1">
      <alignment horizontal="left" vertical="center" wrapText="1"/>
    </xf>
    <xf numFmtId="0" fontId="3" fillId="5" borderId="10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8" borderId="7" xfId="0" applyNumberFormat="1" applyFont="1" applyFill="1" applyBorder="1" applyAlignment="1" applyProtection="1">
      <alignment horizontal="left" vertical="center" wrapText="1"/>
    </xf>
    <xf numFmtId="4" fontId="29" fillId="3" borderId="4" xfId="0" applyNumberFormat="1" applyFont="1" applyFill="1" applyBorder="1" applyAlignment="1">
      <alignment horizontal="right"/>
    </xf>
    <xf numFmtId="0" fontId="6" fillId="8" borderId="2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/>
    </xf>
    <xf numFmtId="0" fontId="6" fillId="2" borderId="2" xfId="0" applyNumberFormat="1" applyFont="1" applyFill="1" applyBorder="1" applyAlignment="1" applyProtection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/>
    </xf>
    <xf numFmtId="4" fontId="29" fillId="2" borderId="4" xfId="0" applyNumberFormat="1" applyFont="1" applyFill="1" applyBorder="1" applyAlignment="1">
      <alignment horizontal="right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4" fontId="0" fillId="0" borderId="3" xfId="0" applyNumberFormat="1" applyBorder="1"/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2" fontId="0" fillId="0" borderId="3" xfId="0" applyNumberFormat="1" applyBorder="1"/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0" fillId="0" borderId="0" xfId="0" applyFont="1"/>
    <xf numFmtId="2" fontId="30" fillId="0" borderId="0" xfId="0" applyNumberFormat="1" applyFont="1"/>
    <xf numFmtId="165" fontId="30" fillId="0" borderId="0" xfId="0" applyNumberFormat="1" applyFont="1"/>
    <xf numFmtId="0" fontId="0" fillId="0" borderId="0" xfId="0" applyBorder="1"/>
    <xf numFmtId="4" fontId="6" fillId="2" borderId="0" xfId="0" applyNumberFormat="1" applyFont="1" applyFill="1" applyBorder="1" applyAlignment="1">
      <alignment horizontal="right"/>
    </xf>
    <xf numFmtId="4" fontId="31" fillId="2" borderId="4" xfId="0" applyNumberFormat="1" applyFont="1" applyFill="1" applyBorder="1" applyAlignment="1">
      <alignment horizontal="right"/>
    </xf>
    <xf numFmtId="4" fontId="31" fillId="2" borderId="0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2" fillId="3" borderId="3" xfId="0" applyFont="1" applyFill="1" applyBorder="1"/>
    <xf numFmtId="0" fontId="0" fillId="5" borderId="3" xfId="0" applyFill="1" applyBorder="1"/>
    <xf numFmtId="0" fontId="0" fillId="2" borderId="3" xfId="0" applyFill="1" applyBorder="1"/>
    <xf numFmtId="165" fontId="0" fillId="0" borderId="3" xfId="0" applyNumberFormat="1" applyBorder="1"/>
    <xf numFmtId="165" fontId="0" fillId="5" borderId="3" xfId="0" applyNumberFormat="1" applyFill="1" applyBorder="1"/>
    <xf numFmtId="0" fontId="0" fillId="3" borderId="3" xfId="0" applyFill="1" applyBorder="1"/>
    <xf numFmtId="165" fontId="0" fillId="3" borderId="3" xfId="0" applyNumberFormat="1" applyFill="1" applyBorder="1"/>
    <xf numFmtId="0" fontId="0" fillId="8" borderId="3" xfId="0" applyFill="1" applyBorder="1"/>
    <xf numFmtId="0" fontId="24" fillId="2" borderId="0" xfId="0" applyNumberFormat="1" applyFont="1" applyFill="1" applyBorder="1" applyAlignment="1" applyProtection="1">
      <alignment horizontal="center" vertical="center" wrapText="1"/>
    </xf>
    <xf numFmtId="0" fontId="1" fillId="4" borderId="3" xfId="0" applyFont="1" applyFill="1" applyBorder="1"/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30" fillId="0" borderId="0" xfId="0" applyFont="1" applyBorder="1"/>
    <xf numFmtId="0" fontId="11" fillId="2" borderId="3" xfId="0" quotePrefix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left" vertical="center" wrapText="1"/>
    </xf>
    <xf numFmtId="4" fontId="6" fillId="9" borderId="4" xfId="0" applyNumberFormat="1" applyFont="1" applyFill="1" applyBorder="1" applyAlignment="1">
      <alignment horizontal="center" vertical="center" wrapText="1"/>
    </xf>
    <xf numFmtId="4" fontId="6" fillId="9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/>
    <xf numFmtId="2" fontId="0" fillId="5" borderId="3" xfId="0" applyNumberFormat="1" applyFill="1" applyBorder="1"/>
    <xf numFmtId="2" fontId="1" fillId="3" borderId="3" xfId="0" applyNumberFormat="1" applyFont="1" applyFill="1" applyBorder="1"/>
    <xf numFmtId="0" fontId="32" fillId="0" borderId="3" xfId="0" applyFont="1" applyBorder="1"/>
    <xf numFmtId="2" fontId="32" fillId="0" borderId="3" xfId="0" applyNumberFormat="1" applyFont="1" applyBorder="1"/>
    <xf numFmtId="4" fontId="33" fillId="2" borderId="4" xfId="0" applyNumberFormat="1" applyFont="1" applyFill="1" applyBorder="1" applyAlignment="1">
      <alignment horizontal="center"/>
    </xf>
    <xf numFmtId="0" fontId="34" fillId="0" borderId="3" xfId="0" applyFont="1" applyBorder="1"/>
    <xf numFmtId="3" fontId="33" fillId="2" borderId="4" xfId="0" applyNumberFormat="1" applyFont="1" applyFill="1" applyBorder="1" applyAlignment="1">
      <alignment horizontal="center"/>
    </xf>
    <xf numFmtId="4" fontId="33" fillId="3" borderId="4" xfId="0" applyNumberFormat="1" applyFont="1" applyFill="1" applyBorder="1" applyAlignment="1">
      <alignment horizontal="center"/>
    </xf>
    <xf numFmtId="2" fontId="34" fillId="3" borderId="3" xfId="0" applyNumberFormat="1" applyFont="1" applyFill="1" applyBorder="1"/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0" fillId="0" borderId="4" xfId="0" applyNumberFormat="1" applyBorder="1"/>
    <xf numFmtId="4" fontId="0" fillId="5" borderId="4" xfId="0" applyNumberFormat="1" applyFill="1" applyBorder="1"/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5" borderId="1" xfId="0" applyNumberFormat="1" applyFont="1" applyFill="1" applyBorder="1" applyAlignment="1" applyProtection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center" vertical="center"/>
    </xf>
    <xf numFmtId="0" fontId="10" fillId="2" borderId="3" xfId="0" quotePrefix="1" applyFont="1" applyFill="1" applyBorder="1" applyAlignment="1">
      <alignment vertical="center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4" fontId="1" fillId="3" borderId="3" xfId="0" applyNumberFormat="1" applyFont="1" applyFill="1" applyBorder="1"/>
    <xf numFmtId="0" fontId="22" fillId="0" borderId="3" xfId="0" applyFont="1" applyBorder="1" applyAlignment="1">
      <alignment wrapText="1"/>
    </xf>
    <xf numFmtId="0" fontId="17" fillId="5" borderId="0" xfId="0" applyNumberFormat="1" applyFont="1" applyFill="1" applyBorder="1" applyAlignment="1" applyProtection="1">
      <alignment horizontal="left" vertical="center" wrapText="1"/>
    </xf>
    <xf numFmtId="0" fontId="0" fillId="5" borderId="3" xfId="0" applyFont="1" applyFill="1" applyBorder="1"/>
    <xf numFmtId="2" fontId="0" fillId="0" borderId="0" xfId="0" applyNumberFormat="1"/>
    <xf numFmtId="0" fontId="17" fillId="2" borderId="4" xfId="0" applyNumberFormat="1" applyFont="1" applyFill="1" applyBorder="1" applyAlignment="1" applyProtection="1">
      <alignment horizontal="left" vertical="center" wrapText="1"/>
    </xf>
    <xf numFmtId="2" fontId="0" fillId="3" borderId="3" xfId="0" applyNumberFormat="1" applyFill="1" applyBorder="1"/>
    <xf numFmtId="4" fontId="0" fillId="2" borderId="4" xfId="0" applyNumberFormat="1" applyFill="1" applyBorder="1"/>
    <xf numFmtId="164" fontId="30" fillId="0" borderId="0" xfId="1" applyFont="1"/>
    <xf numFmtId="164" fontId="0" fillId="0" borderId="0" xfId="1" applyFont="1"/>
    <xf numFmtId="0" fontId="3" fillId="5" borderId="1" xfId="1" applyNumberFormat="1" applyFont="1" applyFill="1" applyBorder="1" applyAlignment="1" applyProtection="1">
      <alignment horizontal="left" vertical="center" wrapText="1"/>
    </xf>
    <xf numFmtId="164" fontId="3" fillId="5" borderId="2" xfId="1" applyFont="1" applyFill="1" applyBorder="1" applyAlignment="1" applyProtection="1">
      <alignment horizontal="left" vertical="center" wrapText="1"/>
    </xf>
    <xf numFmtId="164" fontId="3" fillId="5" borderId="4" xfId="1" applyFont="1" applyFill="1" applyBorder="1" applyAlignment="1" applyProtection="1">
      <alignment horizontal="left" vertical="center" wrapText="1"/>
    </xf>
    <xf numFmtId="164" fontId="3" fillId="5" borderId="4" xfId="1" applyFont="1" applyFill="1" applyBorder="1" applyAlignment="1">
      <alignment horizontal="right"/>
    </xf>
    <xf numFmtId="164" fontId="0" fillId="5" borderId="3" xfId="1" applyFont="1" applyFill="1" applyBorder="1"/>
    <xf numFmtId="0" fontId="30" fillId="8" borderId="3" xfId="0" applyFont="1" applyFill="1" applyBorder="1"/>
    <xf numFmtId="4" fontId="31" fillId="2" borderId="3" xfId="0" applyNumberFormat="1" applyFont="1" applyFill="1" applyBorder="1" applyAlignment="1">
      <alignment horizontal="right"/>
    </xf>
    <xf numFmtId="0" fontId="30" fillId="0" borderId="3" xfId="0" applyFont="1" applyBorder="1"/>
    <xf numFmtId="4" fontId="31" fillId="8" borderId="4" xfId="0" applyNumberFormat="1" applyFont="1" applyFill="1" applyBorder="1" applyAlignment="1">
      <alignment horizontal="right"/>
    </xf>
    <xf numFmtId="4" fontId="31" fillId="8" borderId="3" xfId="0" applyNumberFormat="1" applyFont="1" applyFill="1" applyBorder="1" applyAlignment="1">
      <alignment horizontal="right"/>
    </xf>
    <xf numFmtId="2" fontId="30" fillId="0" borderId="3" xfId="0" applyNumberFormat="1" applyFont="1" applyBorder="1"/>
    <xf numFmtId="0" fontId="36" fillId="0" borderId="3" xfId="0" applyFont="1" applyBorder="1"/>
    <xf numFmtId="2" fontId="36" fillId="0" borderId="3" xfId="0" applyNumberFormat="1" applyFont="1" applyBorder="1"/>
    <xf numFmtId="2" fontId="30" fillId="2" borderId="3" xfId="0" applyNumberFormat="1" applyFont="1" applyFill="1" applyBorder="1"/>
    <xf numFmtId="165" fontId="31" fillId="2" borderId="3" xfId="0" applyNumberFormat="1" applyFont="1" applyFill="1" applyBorder="1" applyAlignment="1">
      <alignment horizontal="right"/>
    </xf>
    <xf numFmtId="165" fontId="30" fillId="0" borderId="3" xfId="0" applyNumberFormat="1" applyFont="1" applyBorder="1"/>
    <xf numFmtId="0" fontId="30" fillId="5" borderId="3" xfId="0" applyFont="1" applyFill="1" applyBorder="1"/>
    <xf numFmtId="0" fontId="17" fillId="2" borderId="1" xfId="0" applyNumberFormat="1" applyFont="1" applyFill="1" applyBorder="1" applyAlignment="1" applyProtection="1">
      <alignment horizontal="center" vertical="center" wrapText="1"/>
    </xf>
    <xf numFmtId="0" fontId="17" fillId="2" borderId="2" xfId="0" applyNumberFormat="1" applyFont="1" applyFill="1" applyBorder="1" applyAlignment="1" applyProtection="1">
      <alignment horizontal="center" vertical="center" wrapText="1"/>
    </xf>
    <xf numFmtId="0" fontId="17" fillId="2" borderId="4" xfId="0" applyNumberFormat="1" applyFont="1" applyFill="1" applyBorder="1" applyAlignment="1" applyProtection="1">
      <alignment horizontal="center" vertical="center" wrapText="1"/>
    </xf>
    <xf numFmtId="0" fontId="30" fillId="2" borderId="3" xfId="0" applyFont="1" applyFill="1" applyBorder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7" fillId="2" borderId="1" xfId="0" applyNumberFormat="1" applyFont="1" applyFill="1" applyBorder="1" applyAlignment="1" applyProtection="1">
      <alignment horizontal="left" vertical="center" wrapTex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 indent="1"/>
    </xf>
    <xf numFmtId="0" fontId="3" fillId="5" borderId="2" xfId="0" applyNumberFormat="1" applyFont="1" applyFill="1" applyBorder="1" applyAlignment="1" applyProtection="1">
      <alignment horizontal="left" vertical="center" wrapText="1" indent="1"/>
    </xf>
    <xf numFmtId="0" fontId="3" fillId="5" borderId="4" xfId="0" applyNumberFormat="1" applyFont="1" applyFill="1" applyBorder="1" applyAlignment="1" applyProtection="1">
      <alignment horizontal="left" vertical="center" wrapText="1" inden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 indent="1"/>
    </xf>
    <xf numFmtId="0" fontId="6" fillId="6" borderId="2" xfId="0" applyNumberFormat="1" applyFont="1" applyFill="1" applyBorder="1" applyAlignment="1" applyProtection="1">
      <alignment horizontal="left" vertical="center" wrapText="1" indent="1"/>
    </xf>
    <xf numFmtId="0" fontId="17" fillId="3" borderId="1" xfId="0" applyNumberFormat="1" applyFont="1" applyFill="1" applyBorder="1" applyAlignment="1" applyProtection="1">
      <alignment horizontal="left" vertical="center" wrapText="1"/>
    </xf>
    <xf numFmtId="0" fontId="17" fillId="3" borderId="2" xfId="0" applyNumberFormat="1" applyFont="1" applyFill="1" applyBorder="1" applyAlignment="1" applyProtection="1">
      <alignment horizontal="left" vertical="center" wrapText="1"/>
    </xf>
    <xf numFmtId="0" fontId="17" fillId="3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17" fillId="5" borderId="1" xfId="0" applyNumberFormat="1" applyFont="1" applyFill="1" applyBorder="1" applyAlignment="1" applyProtection="1">
      <alignment horizontal="center" vertical="center" wrapText="1"/>
    </xf>
    <xf numFmtId="0" fontId="17" fillId="5" borderId="2" xfId="0" applyNumberFormat="1" applyFont="1" applyFill="1" applyBorder="1" applyAlignment="1" applyProtection="1">
      <alignment horizontal="center" vertical="center" wrapText="1"/>
    </xf>
    <xf numFmtId="0" fontId="17" fillId="5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 indent="1"/>
    </xf>
    <xf numFmtId="0" fontId="3" fillId="7" borderId="2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 indent="1"/>
    </xf>
    <xf numFmtId="0" fontId="0" fillId="0" borderId="3" xfId="0" applyFont="1" applyBorder="1"/>
    <xf numFmtId="0" fontId="0" fillId="8" borderId="3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workbookViewId="0">
      <selection activeCell="H18" sqref="H18"/>
    </sheetView>
  </sheetViews>
  <sheetFormatPr defaultRowHeight="15" x14ac:dyDescent="0.25"/>
  <cols>
    <col min="5" max="5" width="20.7109375" customWidth="1"/>
    <col min="6" max="6" width="18.42578125" customWidth="1"/>
    <col min="7" max="10" width="15" customWidth="1"/>
  </cols>
  <sheetData>
    <row r="1" spans="1:10" ht="42" customHeight="1" x14ac:dyDescent="0.25">
      <c r="A1" s="443" t="s">
        <v>298</v>
      </c>
      <c r="B1" s="443"/>
      <c r="C1" s="443"/>
      <c r="D1" s="443"/>
      <c r="E1" s="443"/>
      <c r="F1" s="443"/>
      <c r="G1" s="443"/>
      <c r="H1" s="443"/>
      <c r="I1" s="443"/>
      <c r="J1" s="443"/>
    </row>
    <row r="2" spans="1:10" ht="18" customHeight="1" x14ac:dyDescent="0.25">
      <c r="A2" s="5"/>
      <c r="B2" s="5"/>
      <c r="C2" s="5"/>
      <c r="D2" s="5"/>
      <c r="E2" s="5"/>
      <c r="F2" s="5"/>
      <c r="G2" s="5"/>
      <c r="H2" s="27"/>
      <c r="I2" s="27"/>
      <c r="J2" s="5"/>
    </row>
    <row r="3" spans="1:10" ht="15.75" x14ac:dyDescent="0.25">
      <c r="A3" s="426" t="s">
        <v>28</v>
      </c>
      <c r="B3" s="426"/>
      <c r="C3" s="426"/>
      <c r="D3" s="426"/>
      <c r="E3" s="426"/>
      <c r="F3" s="426"/>
      <c r="G3" s="426"/>
      <c r="H3" s="426"/>
      <c r="I3" s="426"/>
      <c r="J3" s="426"/>
    </row>
    <row r="4" spans="1:10" ht="18" x14ac:dyDescent="0.25">
      <c r="A4" s="5"/>
      <c r="B4" s="5"/>
      <c r="C4" s="5"/>
      <c r="D4" s="5"/>
      <c r="E4" s="5"/>
      <c r="F4" s="5"/>
      <c r="G4" s="5"/>
      <c r="H4" s="27"/>
      <c r="I4" s="27"/>
      <c r="J4" s="5"/>
    </row>
    <row r="5" spans="1:10" ht="18" customHeight="1" x14ac:dyDescent="0.25">
      <c r="A5" s="426" t="s">
        <v>33</v>
      </c>
      <c r="B5" s="427"/>
      <c r="C5" s="427"/>
      <c r="D5" s="427"/>
      <c r="E5" s="427"/>
      <c r="F5" s="427"/>
      <c r="G5" s="427"/>
      <c r="H5" s="427"/>
      <c r="I5" s="427"/>
      <c r="J5" s="427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8"/>
    </row>
    <row r="7" spans="1:10" ht="25.5" x14ac:dyDescent="0.25">
      <c r="A7" s="31"/>
      <c r="B7" s="32"/>
      <c r="C7" s="32"/>
      <c r="D7" s="33"/>
      <c r="E7" s="34"/>
      <c r="F7" s="4" t="s">
        <v>238</v>
      </c>
      <c r="G7" s="4" t="s">
        <v>245</v>
      </c>
      <c r="H7" s="4" t="s">
        <v>248</v>
      </c>
      <c r="I7" s="4" t="s">
        <v>243</v>
      </c>
      <c r="J7" s="4" t="s">
        <v>244</v>
      </c>
    </row>
    <row r="8" spans="1:10" x14ac:dyDescent="0.25">
      <c r="A8" s="444" t="s">
        <v>0</v>
      </c>
      <c r="B8" s="440"/>
      <c r="C8" s="440"/>
      <c r="D8" s="440"/>
      <c r="E8" s="445"/>
      <c r="F8" s="92">
        <f>F9+F10</f>
        <v>2054282.25</v>
      </c>
      <c r="G8" s="92">
        <f>G9</f>
        <v>2726178.2800000003</v>
      </c>
      <c r="H8" s="92">
        <f>H9</f>
        <v>2551400</v>
      </c>
      <c r="I8" s="92">
        <f t="shared" ref="I8:J8" si="0">I9</f>
        <v>2550437</v>
      </c>
      <c r="J8" s="92">
        <f t="shared" si="0"/>
        <v>2550437</v>
      </c>
    </row>
    <row r="9" spans="1:10" x14ac:dyDescent="0.25">
      <c r="A9" s="436" t="s">
        <v>1</v>
      </c>
      <c r="B9" s="429"/>
      <c r="C9" s="429"/>
      <c r="D9" s="429"/>
      <c r="E9" s="442"/>
      <c r="F9" s="102">
        <v>2054282.25</v>
      </c>
      <c r="G9" s="102">
        <f>' Račun prihoda i rashoda'!G10</f>
        <v>2726178.2800000003</v>
      </c>
      <c r="H9" s="103">
        <f>' Račun prihoda i rashoda'!H10</f>
        <v>2551400</v>
      </c>
      <c r="I9" s="103">
        <f>' Račun prihoda i rashoda'!I10</f>
        <v>2550437</v>
      </c>
      <c r="J9" s="103">
        <f>' Račun prihoda i rashoda'!J10</f>
        <v>2550437</v>
      </c>
    </row>
    <row r="10" spans="1:10" x14ac:dyDescent="0.25">
      <c r="A10" s="446" t="s">
        <v>2</v>
      </c>
      <c r="B10" s="442"/>
      <c r="C10" s="442"/>
      <c r="D10" s="442"/>
      <c r="E10" s="442"/>
      <c r="F10" s="102">
        <v>0</v>
      </c>
      <c r="G10" s="103"/>
      <c r="H10" s="103"/>
      <c r="I10" s="103"/>
      <c r="J10" s="102"/>
    </row>
    <row r="11" spans="1:10" x14ac:dyDescent="0.25">
      <c r="A11" s="37" t="s">
        <v>3</v>
      </c>
      <c r="B11" s="38"/>
      <c r="C11" s="38"/>
      <c r="D11" s="38"/>
      <c r="E11" s="38"/>
      <c r="F11" s="92">
        <f>F12+F13</f>
        <v>2069764.96</v>
      </c>
      <c r="G11" s="92">
        <f t="shared" ref="G11" si="1">G12+G13</f>
        <v>2726178.2800000003</v>
      </c>
      <c r="H11" s="92">
        <f>H12+H13</f>
        <v>2551400</v>
      </c>
      <c r="I11" s="92">
        <f>I12+I13</f>
        <v>2550437</v>
      </c>
      <c r="J11" s="92">
        <f>J12+J13</f>
        <v>2550437</v>
      </c>
    </row>
    <row r="12" spans="1:10" x14ac:dyDescent="0.25">
      <c r="A12" s="428" t="s">
        <v>4</v>
      </c>
      <c r="B12" s="429"/>
      <c r="C12" s="429"/>
      <c r="D12" s="429"/>
      <c r="E12" s="429"/>
      <c r="F12" s="102">
        <v>2018109.04</v>
      </c>
      <c r="G12" s="102">
        <f>' Račun prihoda i rashoda'!G40</f>
        <v>2689648.2800000003</v>
      </c>
      <c r="H12" s="103">
        <f>' Račun prihoda i rashoda'!H40</f>
        <v>2513837</v>
      </c>
      <c r="I12" s="103">
        <f>' Račun prihoda i rashoda'!I40</f>
        <v>2513837</v>
      </c>
      <c r="J12" s="103">
        <f>' Račun prihoda i rashoda'!J40</f>
        <v>2513837</v>
      </c>
    </row>
    <row r="13" spans="1:10" x14ac:dyDescent="0.25">
      <c r="A13" s="441" t="s">
        <v>5</v>
      </c>
      <c r="B13" s="442"/>
      <c r="C13" s="442"/>
      <c r="D13" s="442"/>
      <c r="E13" s="442"/>
      <c r="F13" s="102">
        <v>51655.92</v>
      </c>
      <c r="G13" s="102">
        <f>' Račun prihoda i rashoda'!G70</f>
        <v>36530</v>
      </c>
      <c r="H13" s="105">
        <f>' Račun prihoda i rashoda'!H70</f>
        <v>37563</v>
      </c>
      <c r="I13" s="105">
        <f>' Račun prihoda i rashoda'!I70</f>
        <v>36600</v>
      </c>
      <c r="J13" s="105">
        <f>' Račun prihoda i rashoda'!J70</f>
        <v>36600</v>
      </c>
    </row>
    <row r="14" spans="1:10" x14ac:dyDescent="0.25">
      <c r="A14" s="439" t="s">
        <v>6</v>
      </c>
      <c r="B14" s="440"/>
      <c r="C14" s="440"/>
      <c r="D14" s="440"/>
      <c r="E14" s="440"/>
      <c r="F14" s="92">
        <f>F8-F11</f>
        <v>-15482.709999999963</v>
      </c>
      <c r="G14" s="92">
        <f>G8-G11</f>
        <v>0</v>
      </c>
      <c r="H14" s="92">
        <f>H8-H11</f>
        <v>0</v>
      </c>
      <c r="I14" s="92">
        <f>I11-I8</f>
        <v>0</v>
      </c>
      <c r="J14" s="104">
        <f>J8-J11</f>
        <v>0</v>
      </c>
    </row>
    <row r="15" spans="1:10" ht="18" x14ac:dyDescent="0.25">
      <c r="A15" s="5"/>
      <c r="B15" s="9"/>
      <c r="C15" s="9"/>
      <c r="D15" s="9"/>
      <c r="E15" s="9"/>
      <c r="F15" s="9"/>
      <c r="G15" s="9"/>
      <c r="H15" s="25"/>
      <c r="I15" s="25"/>
      <c r="J15" s="3"/>
    </row>
    <row r="16" spans="1:10" ht="18" customHeight="1" x14ac:dyDescent="0.25">
      <c r="A16" s="426" t="s">
        <v>34</v>
      </c>
      <c r="B16" s="427"/>
      <c r="C16" s="427"/>
      <c r="D16" s="427"/>
      <c r="E16" s="427"/>
      <c r="F16" s="427"/>
      <c r="G16" s="427"/>
      <c r="H16" s="427"/>
      <c r="I16" s="427"/>
      <c r="J16" s="427"/>
    </row>
    <row r="17" spans="1:10" ht="18" x14ac:dyDescent="0.25">
      <c r="A17" s="27"/>
      <c r="B17" s="25"/>
      <c r="C17" s="25"/>
      <c r="D17" s="25"/>
      <c r="E17" s="25"/>
      <c r="F17" s="25"/>
      <c r="G17" s="25"/>
      <c r="H17" s="25"/>
      <c r="I17" s="25"/>
      <c r="J17" s="26"/>
    </row>
    <row r="18" spans="1:10" x14ac:dyDescent="0.25">
      <c r="A18" s="31"/>
      <c r="B18" s="32"/>
      <c r="C18" s="32"/>
      <c r="D18" s="33"/>
      <c r="E18" s="34"/>
      <c r="F18" s="4" t="s">
        <v>238</v>
      </c>
      <c r="G18" s="4"/>
      <c r="H18" s="4"/>
      <c r="I18" s="4"/>
      <c r="J18" s="4"/>
    </row>
    <row r="19" spans="1:10" ht="15.75" customHeight="1" x14ac:dyDescent="0.25">
      <c r="A19" s="436" t="s">
        <v>8</v>
      </c>
      <c r="B19" s="437"/>
      <c r="C19" s="437"/>
      <c r="D19" s="437"/>
      <c r="E19" s="438"/>
      <c r="F19" s="36"/>
      <c r="G19" s="36"/>
      <c r="H19" s="36"/>
      <c r="I19" s="36"/>
      <c r="J19" s="36"/>
    </row>
    <row r="20" spans="1:10" x14ac:dyDescent="0.25">
      <c r="A20" s="436" t="s">
        <v>9</v>
      </c>
      <c r="B20" s="429"/>
      <c r="C20" s="429"/>
      <c r="D20" s="429"/>
      <c r="E20" s="429"/>
      <c r="F20" s="36"/>
      <c r="G20" s="36"/>
      <c r="H20" s="36"/>
      <c r="I20" s="36"/>
      <c r="J20" s="36"/>
    </row>
    <row r="21" spans="1:10" x14ac:dyDescent="0.25">
      <c r="A21" s="439" t="s">
        <v>10</v>
      </c>
      <c r="B21" s="440"/>
      <c r="C21" s="440"/>
      <c r="D21" s="440"/>
      <c r="E21" s="440"/>
      <c r="F21" s="35">
        <v>0</v>
      </c>
      <c r="G21" s="35">
        <v>0</v>
      </c>
      <c r="H21" s="35"/>
      <c r="I21" s="35"/>
      <c r="J21" s="35">
        <v>0</v>
      </c>
    </row>
    <row r="22" spans="1:10" ht="18" x14ac:dyDescent="0.25">
      <c r="A22" s="24"/>
      <c r="B22" s="25"/>
      <c r="C22" s="25"/>
      <c r="D22" s="25"/>
      <c r="E22" s="25"/>
      <c r="F22" s="25"/>
      <c r="G22" s="25"/>
      <c r="H22" s="25"/>
      <c r="I22" s="25"/>
      <c r="J22" s="26"/>
    </row>
    <row r="23" spans="1:10" ht="18" customHeight="1" x14ac:dyDescent="0.25">
      <c r="A23" s="426" t="s">
        <v>40</v>
      </c>
      <c r="B23" s="427"/>
      <c r="C23" s="427"/>
      <c r="D23" s="427"/>
      <c r="E23" s="427"/>
      <c r="F23" s="427"/>
      <c r="G23" s="427"/>
      <c r="H23" s="427"/>
      <c r="I23" s="427"/>
      <c r="J23" s="427"/>
    </row>
    <row r="24" spans="1:10" ht="18" x14ac:dyDescent="0.25">
      <c r="A24" s="24"/>
      <c r="B24" s="25"/>
      <c r="C24" s="25"/>
      <c r="D24" s="25"/>
      <c r="E24" s="25"/>
      <c r="F24" s="25"/>
      <c r="G24" s="25"/>
      <c r="H24" s="25"/>
      <c r="I24" s="25"/>
      <c r="J24" s="26"/>
    </row>
    <row r="25" spans="1:10" ht="25.5" x14ac:dyDescent="0.25">
      <c r="A25" s="31"/>
      <c r="B25" s="32"/>
      <c r="C25" s="32"/>
      <c r="D25" s="33"/>
      <c r="E25" s="34"/>
      <c r="F25" s="4" t="s">
        <v>237</v>
      </c>
      <c r="G25" s="4" t="s">
        <v>247</v>
      </c>
      <c r="H25" s="4" t="s">
        <v>248</v>
      </c>
      <c r="I25" s="4" t="s">
        <v>243</v>
      </c>
      <c r="J25" s="4" t="s">
        <v>244</v>
      </c>
    </row>
    <row r="26" spans="1:10" ht="27.75" customHeight="1" x14ac:dyDescent="0.25">
      <c r="A26" s="430" t="s">
        <v>35</v>
      </c>
      <c r="B26" s="431"/>
      <c r="C26" s="431"/>
      <c r="D26" s="431"/>
      <c r="E26" s="432"/>
      <c r="F26" s="157">
        <v>15482.71</v>
      </c>
      <c r="G26" s="157"/>
      <c r="H26" s="157"/>
      <c r="I26" s="157"/>
      <c r="J26" s="157"/>
    </row>
    <row r="27" spans="1:10" ht="30" customHeight="1" x14ac:dyDescent="0.25">
      <c r="A27" s="433" t="s">
        <v>7</v>
      </c>
      <c r="B27" s="434"/>
      <c r="C27" s="434"/>
      <c r="D27" s="434"/>
      <c r="E27" s="435"/>
      <c r="F27" s="158">
        <v>16903.689999999999</v>
      </c>
      <c r="G27" s="158"/>
      <c r="H27" s="157"/>
      <c r="I27" s="158"/>
      <c r="J27" s="157"/>
    </row>
    <row r="30" spans="1:10" x14ac:dyDescent="0.25">
      <c r="A30" s="428" t="s">
        <v>11</v>
      </c>
      <c r="B30" s="429"/>
      <c r="C30" s="429"/>
      <c r="D30" s="429"/>
      <c r="E30" s="429"/>
      <c r="F30" s="36">
        <v>0</v>
      </c>
      <c r="G30" s="36">
        <v>0</v>
      </c>
      <c r="H30" s="36"/>
      <c r="I30" s="36"/>
      <c r="J30" s="36">
        <v>0</v>
      </c>
    </row>
    <row r="31" spans="1:10" ht="15.75" customHeight="1" x14ac:dyDescent="0.25">
      <c r="A31" s="19"/>
      <c r="B31" s="20"/>
      <c r="C31" s="20"/>
      <c r="D31" s="20"/>
      <c r="E31" s="20"/>
      <c r="F31" s="21"/>
      <c r="G31" s="21"/>
      <c r="H31" s="21"/>
      <c r="I31" s="21"/>
      <c r="J31" s="21"/>
    </row>
    <row r="32" spans="1:10" ht="18.75" customHeight="1" x14ac:dyDescent="0.25">
      <c r="A32" s="424" t="s">
        <v>301</v>
      </c>
      <c r="B32" s="425"/>
      <c r="C32" s="425"/>
      <c r="D32" s="425"/>
      <c r="E32" s="425"/>
      <c r="F32" s="425"/>
      <c r="G32" s="425"/>
      <c r="H32" s="425"/>
      <c r="I32" s="425"/>
      <c r="J32" s="425"/>
    </row>
    <row r="33" spans="1:10" ht="15.75" customHeight="1" x14ac:dyDescent="0.25"/>
    <row r="34" spans="1:10" ht="15.75" customHeight="1" x14ac:dyDescent="0.25">
      <c r="A34" s="424" t="s">
        <v>302</v>
      </c>
      <c r="B34" s="425"/>
      <c r="C34" s="425"/>
      <c r="D34" s="425"/>
      <c r="E34" s="425"/>
      <c r="F34" s="425"/>
      <c r="G34" s="425"/>
      <c r="H34" s="425"/>
      <c r="I34" s="425"/>
      <c r="J34" s="425"/>
    </row>
    <row r="35" spans="1:10" ht="8.25" customHeight="1" x14ac:dyDescent="0.25"/>
    <row r="36" spans="1:10" ht="29.25" customHeight="1" x14ac:dyDescent="0.25">
      <c r="A36" s="424" t="s">
        <v>36</v>
      </c>
      <c r="B36" s="425"/>
      <c r="C36" s="425"/>
      <c r="D36" s="425"/>
      <c r="E36" s="425"/>
      <c r="F36" s="425"/>
      <c r="G36" s="425"/>
      <c r="H36" s="425"/>
      <c r="I36" s="425"/>
      <c r="J36" s="425"/>
    </row>
  </sheetData>
  <mergeCells count="20">
    <mergeCell ref="A12:E12"/>
    <mergeCell ref="A5:J5"/>
    <mergeCell ref="A16:J16"/>
    <mergeCell ref="A1:J1"/>
    <mergeCell ref="A3:J3"/>
    <mergeCell ref="A8:E8"/>
    <mergeCell ref="A9:E9"/>
    <mergeCell ref="A10:E10"/>
    <mergeCell ref="A19:E19"/>
    <mergeCell ref="A20:E20"/>
    <mergeCell ref="A21:E21"/>
    <mergeCell ref="A13:E13"/>
    <mergeCell ref="A14:E14"/>
    <mergeCell ref="A36:J36"/>
    <mergeCell ref="A23:J23"/>
    <mergeCell ref="A32:J32"/>
    <mergeCell ref="A30:E30"/>
    <mergeCell ref="A34:J34"/>
    <mergeCell ref="A26:E26"/>
    <mergeCell ref="A27:E27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13" workbookViewId="0">
      <selection sqref="A1:F1"/>
    </sheetView>
  </sheetViews>
  <sheetFormatPr defaultRowHeight="15" x14ac:dyDescent="0.25"/>
  <cols>
    <col min="1" max="1" width="32" customWidth="1"/>
    <col min="2" max="2" width="19.28515625" customWidth="1"/>
    <col min="3" max="3" width="14.42578125" customWidth="1"/>
    <col min="4" max="4" width="14.85546875" customWidth="1"/>
    <col min="5" max="5" width="12.28515625" customWidth="1"/>
    <col min="6" max="6" width="14.85546875" customWidth="1"/>
  </cols>
  <sheetData>
    <row r="1" spans="1:6" ht="36" customHeight="1" x14ac:dyDescent="0.25">
      <c r="A1" s="447" t="s">
        <v>299</v>
      </c>
      <c r="B1" s="447"/>
      <c r="C1" s="447"/>
      <c r="D1" s="447"/>
      <c r="E1" s="447"/>
      <c r="F1" s="447"/>
    </row>
    <row r="2" spans="1:6" ht="18" x14ac:dyDescent="0.25">
      <c r="A2" s="342"/>
      <c r="B2" s="342"/>
      <c r="C2" s="342"/>
      <c r="D2" s="342"/>
      <c r="E2" s="342"/>
      <c r="F2" s="342"/>
    </row>
    <row r="3" spans="1:6" ht="15.75" x14ac:dyDescent="0.25">
      <c r="A3" s="447" t="s">
        <v>28</v>
      </c>
      <c r="B3" s="447"/>
      <c r="C3" s="447"/>
      <c r="D3" s="447"/>
      <c r="E3" s="447"/>
      <c r="F3" s="447"/>
    </row>
    <row r="4" spans="1:6" ht="18" x14ac:dyDescent="0.25">
      <c r="B4" s="342"/>
      <c r="C4" s="342"/>
      <c r="D4" s="342"/>
      <c r="E4" s="343"/>
      <c r="F4" s="343"/>
    </row>
    <row r="5" spans="1:6" ht="15.75" x14ac:dyDescent="0.25">
      <c r="A5" s="447" t="s">
        <v>13</v>
      </c>
      <c r="B5" s="447"/>
      <c r="C5" s="447"/>
      <c r="D5" s="447"/>
      <c r="E5" s="447"/>
      <c r="F5" s="447"/>
    </row>
    <row r="6" spans="1:6" ht="18" x14ac:dyDescent="0.25">
      <c r="A6" s="342"/>
      <c r="B6" s="342"/>
      <c r="C6" s="342"/>
      <c r="D6" s="342"/>
      <c r="E6" s="343"/>
      <c r="F6" s="343"/>
    </row>
    <row r="7" spans="1:6" ht="15.75" x14ac:dyDescent="0.25">
      <c r="A7" s="447" t="s">
        <v>250</v>
      </c>
      <c r="B7" s="447"/>
      <c r="C7" s="447"/>
      <c r="D7" s="447"/>
      <c r="E7" s="447"/>
      <c r="F7" s="447"/>
    </row>
    <row r="8" spans="1:6" ht="18" x14ac:dyDescent="0.25">
      <c r="A8" s="342"/>
      <c r="B8" s="342"/>
      <c r="C8" s="342"/>
      <c r="D8" s="342"/>
      <c r="E8" s="343"/>
      <c r="F8" s="343"/>
    </row>
    <row r="9" spans="1:6" ht="25.5" x14ac:dyDescent="0.25">
      <c r="A9" s="344" t="s">
        <v>251</v>
      </c>
      <c r="B9" s="345" t="s">
        <v>238</v>
      </c>
      <c r="C9" s="344" t="s">
        <v>245</v>
      </c>
      <c r="D9" s="344" t="s">
        <v>246</v>
      </c>
      <c r="E9" s="344" t="s">
        <v>252</v>
      </c>
      <c r="F9" s="344" t="s">
        <v>253</v>
      </c>
    </row>
    <row r="10" spans="1:6" x14ac:dyDescent="0.25">
      <c r="A10" s="352" t="s">
        <v>254</v>
      </c>
      <c r="B10" s="353">
        <f>B12+B14+B17+B18+B22+B23</f>
        <v>2054282.2499999998</v>
      </c>
      <c r="C10" s="354">
        <f>C12+C14+C17+C18+C22+C16+C19+C23+C20</f>
        <v>2726178.2800000003</v>
      </c>
      <c r="D10" s="354">
        <f>D12+D17+D18+D22+D23+D14+D16</f>
        <v>2551400</v>
      </c>
      <c r="E10" s="354">
        <f t="shared" ref="E10:F10" si="0">E12+E17+E18+E22+E23+E14+E16</f>
        <v>2550437</v>
      </c>
      <c r="F10" s="354">
        <f t="shared" si="0"/>
        <v>2550437</v>
      </c>
    </row>
    <row r="11" spans="1:6" x14ac:dyDescent="0.25">
      <c r="A11" s="348" t="s">
        <v>255</v>
      </c>
      <c r="B11" s="347"/>
      <c r="C11" s="347"/>
      <c r="D11" s="347"/>
      <c r="E11" s="347"/>
      <c r="F11" s="347"/>
    </row>
    <row r="12" spans="1:6" x14ac:dyDescent="0.25">
      <c r="A12" s="15" t="s">
        <v>256</v>
      </c>
      <c r="B12" s="11">
        <f>' Račun prihoda i rashoda'!F34</f>
        <v>23211.77</v>
      </c>
      <c r="C12" s="81">
        <f>' Račun prihoda i rashoda'!G34</f>
        <v>11734.91</v>
      </c>
      <c r="D12" s="11">
        <f>'POSEBNI DIO'!G116+'POSEBNI DIO'!G151+'POSEBNI DIO'!G57+'POSEBNI DIO'!G163</f>
        <v>14953.06</v>
      </c>
      <c r="E12" s="11">
        <f>'POSEBNI DIO'!H116+'POSEBNI DIO'!H151+'POSEBNI DIO'!H57+'POSEBNI DIO'!H163+'POSEBNI DIO'!H70</f>
        <v>15436.89</v>
      </c>
      <c r="F12" s="11">
        <f>' Račun prihoda i rashoda'!J34</f>
        <v>14953.06</v>
      </c>
    </row>
    <row r="13" spans="1:6" x14ac:dyDescent="0.25">
      <c r="A13" s="348" t="s">
        <v>259</v>
      </c>
      <c r="B13" s="11"/>
      <c r="C13" s="81"/>
      <c r="D13" s="11"/>
      <c r="E13" s="11"/>
      <c r="F13" s="11"/>
    </row>
    <row r="14" spans="1:6" x14ac:dyDescent="0.25">
      <c r="A14" s="15" t="s">
        <v>263</v>
      </c>
      <c r="B14" s="81">
        <f>' Račun prihoda i rashoda'!F20+' Račun prihoda i rashoda'!F30</f>
        <v>9696.2199999999993</v>
      </c>
      <c r="C14" s="81">
        <f>' Račun prihoda i rashoda'!G20+' Račun prihoda i rashoda'!G30</f>
        <v>9900</v>
      </c>
      <c r="D14" s="11">
        <f>' Račun prihoda i rashoda'!H24+' Račun prihoda i rashoda'!H30</f>
        <v>11700</v>
      </c>
      <c r="E14" s="11">
        <f>' Račun prihoda i rashoda'!I24+' Račun prihoda i rashoda'!I30</f>
        <v>11700</v>
      </c>
      <c r="F14" s="11">
        <f>' Račun prihoda i rashoda'!J24+' Račun prihoda i rashoda'!J30</f>
        <v>11700</v>
      </c>
    </row>
    <row r="15" spans="1:6" ht="51" x14ac:dyDescent="0.25">
      <c r="A15" s="349" t="s">
        <v>257</v>
      </c>
      <c r="B15" s="10"/>
      <c r="C15" s="81"/>
      <c r="D15" s="11"/>
      <c r="E15" s="11"/>
      <c r="F15" s="11"/>
    </row>
    <row r="16" spans="1:6" x14ac:dyDescent="0.25">
      <c r="A16" s="382" t="s">
        <v>276</v>
      </c>
      <c r="B16" s="10"/>
      <c r="C16" s="81">
        <f>' Račun prihoda i rashoda'!G14</f>
        <v>110000</v>
      </c>
      <c r="D16" s="11">
        <f>' Račun prihoda i rashoda'!H14</f>
        <v>115000</v>
      </c>
      <c r="E16" s="11">
        <f>' Račun prihoda i rashoda'!I14</f>
        <v>115000</v>
      </c>
      <c r="F16" s="11">
        <f>' Račun prihoda i rashoda'!J14</f>
        <v>115000</v>
      </c>
    </row>
    <row r="17" spans="1:6" x14ac:dyDescent="0.25">
      <c r="A17" s="17" t="s">
        <v>261</v>
      </c>
      <c r="B17" s="10">
        <f>' Račun prihoda i rashoda'!F33</f>
        <v>84834</v>
      </c>
      <c r="C17" s="81">
        <f>' Račun prihoda i rashoda'!G33</f>
        <v>124122</v>
      </c>
      <c r="D17" s="11">
        <f>' Račun prihoda i rashoda'!H33</f>
        <v>124122</v>
      </c>
      <c r="E17" s="11">
        <f>' Račun prihoda i rashoda'!I33</f>
        <v>124122</v>
      </c>
      <c r="F17" s="11">
        <f>' Račun prihoda i rashoda'!J33</f>
        <v>124122</v>
      </c>
    </row>
    <row r="18" spans="1:6" x14ac:dyDescent="0.25">
      <c r="A18" s="17" t="s">
        <v>262</v>
      </c>
      <c r="B18" s="10">
        <f>' Račun prihoda i rashoda'!F23</f>
        <v>57543.72</v>
      </c>
      <c r="C18" s="81">
        <f>' Račun prihoda i rashoda'!G23</f>
        <v>60491</v>
      </c>
      <c r="D18" s="11">
        <f>' Račun prihoda i rashoda'!H23</f>
        <v>61300</v>
      </c>
      <c r="E18" s="11">
        <f>' Račun prihoda i rashoda'!I23</f>
        <v>61300</v>
      </c>
      <c r="F18" s="11">
        <f>' Račun prihoda i rashoda'!J23</f>
        <v>61300</v>
      </c>
    </row>
    <row r="19" spans="1:6" x14ac:dyDescent="0.25">
      <c r="A19" s="17" t="s">
        <v>277</v>
      </c>
      <c r="B19" s="10"/>
      <c r="C19" s="81">
        <f>' Račun prihoda i rashoda'!G25+' Račun prihoda i rashoda'!G29</f>
        <v>2735</v>
      </c>
      <c r="D19" s="11"/>
      <c r="E19" s="11"/>
      <c r="F19" s="11"/>
    </row>
    <row r="20" spans="1:6" x14ac:dyDescent="0.25">
      <c r="A20" s="17" t="s">
        <v>296</v>
      </c>
      <c r="B20" s="10"/>
      <c r="C20" s="81">
        <v>1230.3499999999999</v>
      </c>
      <c r="D20" s="11"/>
      <c r="E20" s="11"/>
      <c r="F20" s="11"/>
    </row>
    <row r="21" spans="1:6" x14ac:dyDescent="0.25">
      <c r="A21" s="346" t="s">
        <v>258</v>
      </c>
      <c r="B21" s="10"/>
      <c r="C21" s="11"/>
      <c r="D21" s="11"/>
      <c r="E21" s="11"/>
      <c r="F21" s="11"/>
    </row>
    <row r="22" spans="1:6" ht="33" customHeight="1" x14ac:dyDescent="0.25">
      <c r="A22" s="17" t="s">
        <v>265</v>
      </c>
      <c r="B22" s="10">
        <f>' Račun prihoda i rashoda'!F13+' Račun prihoda i rashoda'!F17+' Račun prihoda i rashoda'!F26+' Račun prihoda i rashoda'!F31</f>
        <v>1847901.8599999999</v>
      </c>
      <c r="C22" s="81">
        <f>' Račun prihoda i rashoda'!G13+' Račun prihoda i rashoda'!G17+' Račun prihoda i rashoda'!G26+' Račun prihoda i rashoda'!G31</f>
        <v>2376952.02</v>
      </c>
      <c r="D22" s="11">
        <f>' Račun prihoda i rashoda'!H13+' Račun prihoda i rashoda'!H17+' Račun prihoda i rashoda'!H26+' Račun prihoda i rashoda'!H31</f>
        <v>2185933</v>
      </c>
      <c r="E22" s="11">
        <f>' Račun prihoda i rashoda'!I13+' Račun prihoda i rashoda'!I17+' Račun prihoda i rashoda'!I26+' Račun prihoda i rashoda'!I31</f>
        <v>2184970</v>
      </c>
      <c r="F22" s="11">
        <f>' Račun prihoda i rashoda'!J13+' Račun prihoda i rashoda'!J17+' Račun prihoda i rashoda'!J26+' Račun prihoda i rashoda'!J31</f>
        <v>2184970</v>
      </c>
    </row>
    <row r="23" spans="1:6" x14ac:dyDescent="0.25">
      <c r="A23" s="14" t="s">
        <v>269</v>
      </c>
      <c r="B23" s="11">
        <f>' Račun prihoda i rashoda'!F35</f>
        <v>31094.68</v>
      </c>
      <c r="C23" s="11">
        <f>' Račun prihoda i rashoda'!G35</f>
        <v>29013</v>
      </c>
      <c r="D23" s="11">
        <f>'POSEBNI DIO'!G124</f>
        <v>38391.94</v>
      </c>
      <c r="E23" s="11">
        <f>'POSEBNI DIO'!H124</f>
        <v>37908.11</v>
      </c>
      <c r="F23" s="11">
        <f>' Račun prihoda i rashoda'!J35</f>
        <v>38391.94</v>
      </c>
    </row>
    <row r="25" spans="1:6" ht="18" x14ac:dyDescent="0.25">
      <c r="A25" s="342"/>
      <c r="B25" s="342"/>
      <c r="C25" s="342"/>
      <c r="D25" s="342"/>
      <c r="E25" s="343"/>
      <c r="F25" s="343"/>
    </row>
    <row r="26" spans="1:6" ht="25.5" x14ac:dyDescent="0.25">
      <c r="A26" s="344" t="s">
        <v>251</v>
      </c>
      <c r="B26" s="345" t="s">
        <v>238</v>
      </c>
      <c r="C26" s="344" t="s">
        <v>245</v>
      </c>
      <c r="D26" s="344" t="s">
        <v>246</v>
      </c>
      <c r="E26" s="344" t="s">
        <v>252</v>
      </c>
      <c r="F26" s="344" t="s">
        <v>253</v>
      </c>
    </row>
    <row r="27" spans="1:6" ht="19.5" customHeight="1" x14ac:dyDescent="0.25">
      <c r="A27" s="352" t="s">
        <v>126</v>
      </c>
      <c r="B27" s="353">
        <f>B29+B31+B32+B35+B36+B37+B41+B42</f>
        <v>2069764.9600000002</v>
      </c>
      <c r="C27" s="353">
        <f>C29+C31+C32+C35+C36+C37+C41+C42+C40+C38</f>
        <v>2726178.2800000003</v>
      </c>
      <c r="D27" s="353">
        <f>D29+D31+D32+D35+D36+D37+D41+D42+D40</f>
        <v>2551400</v>
      </c>
      <c r="E27" s="353">
        <f>E29+E31+E32+E35+E36+E37+E41+E42+E40</f>
        <v>2550437</v>
      </c>
      <c r="F27" s="353">
        <f>F29+F31+F32+F35+F36+F37+F41+F42+F40</f>
        <v>2550437</v>
      </c>
    </row>
    <row r="28" spans="1:6" ht="27" customHeight="1" x14ac:dyDescent="0.25">
      <c r="A28" s="348" t="s">
        <v>255</v>
      </c>
      <c r="B28" s="10"/>
      <c r="C28" s="11"/>
      <c r="D28" s="11"/>
      <c r="E28" s="11"/>
      <c r="F28" s="11"/>
    </row>
    <row r="29" spans="1:6" x14ac:dyDescent="0.25">
      <c r="A29" s="15" t="s">
        <v>256</v>
      </c>
      <c r="B29" s="79">
        <f>' Račun prihoda i rashoda'!F42+' Račun prihoda i rashoda'!F48+' Račun prihoda i rashoda'!F63+' Račun prihoda i rashoda'!F77</f>
        <v>23211.769999999997</v>
      </c>
      <c r="C29" s="81">
        <f>C12</f>
        <v>11734.91</v>
      </c>
      <c r="D29" s="11">
        <f>D12</f>
        <v>14953.06</v>
      </c>
      <c r="E29" s="11">
        <f>' Račun prihoda i rashoda'!I42+' Račun prihoda i rashoda'!I48+' Račun prihoda i rashoda'!I77</f>
        <v>15436.89</v>
      </c>
      <c r="F29" s="11">
        <f>' Račun prihoda i rashoda'!J42+' Račun prihoda i rashoda'!J48+' Račun prihoda i rashoda'!J63+' Račun prihoda i rashoda'!J77</f>
        <v>14953.06</v>
      </c>
    </row>
    <row r="30" spans="1:6" x14ac:dyDescent="0.25">
      <c r="A30" s="348" t="s">
        <v>259</v>
      </c>
      <c r="B30" s="79"/>
      <c r="C30" s="81"/>
      <c r="D30" s="11"/>
      <c r="E30" s="11"/>
      <c r="F30" s="11"/>
    </row>
    <row r="31" spans="1:6" x14ac:dyDescent="0.25">
      <c r="A31" s="15" t="s">
        <v>260</v>
      </c>
      <c r="B31" s="79">
        <f>' Račun prihoda i rashoda'!F72+' Račun prihoda i rashoda'!F59+' Račun prihoda i rashoda'!F50</f>
        <v>9696.2199999999993</v>
      </c>
      <c r="C31" s="81">
        <f>' Račun prihoda i rashoda'!G72+' Račun prihoda i rashoda'!G59+' Račun prihoda i rashoda'!G50</f>
        <v>9900</v>
      </c>
      <c r="D31" s="11">
        <f>' Račun prihoda i rashoda'!H72+' Račun prihoda i rashoda'!H59+' Račun prihoda i rashoda'!H50</f>
        <v>11700</v>
      </c>
      <c r="E31" s="11">
        <f>' Račun prihoda i rashoda'!I72+' Račun prihoda i rashoda'!I59+' Račun prihoda i rashoda'!I50</f>
        <v>11700</v>
      </c>
      <c r="F31" s="11">
        <f>' Račun prihoda i rashoda'!J72+' Račun prihoda i rashoda'!J59+' Račun prihoda i rashoda'!J50</f>
        <v>11700</v>
      </c>
    </row>
    <row r="32" spans="1:6" x14ac:dyDescent="0.25">
      <c r="A32" s="15" t="s">
        <v>264</v>
      </c>
      <c r="B32" s="79">
        <f>' Račun prihoda i rashoda'!F45+' Račun prihoda i rashoda'!F53+' Račun prihoda i rashoda'!F60+' Račun prihoda i rashoda'!F66+' Račun prihoda i rashoda'!F73</f>
        <v>4413.0499999999993</v>
      </c>
      <c r="C32" s="81"/>
      <c r="D32" s="11"/>
      <c r="E32" s="11"/>
      <c r="F32" s="11"/>
    </row>
    <row r="33" spans="1:6" x14ac:dyDescent="0.25">
      <c r="A33" s="351" t="s">
        <v>257</v>
      </c>
      <c r="B33" s="79"/>
      <c r="C33" s="81"/>
      <c r="D33" s="11"/>
      <c r="E33" s="11"/>
      <c r="F33" s="11"/>
    </row>
    <row r="35" spans="1:6" x14ac:dyDescent="0.25">
      <c r="A35" s="384" t="s">
        <v>266</v>
      </c>
      <c r="B35" s="79">
        <f>' Račun prihoda i rashoda'!F49+' Račun prihoda i rashoda'!F58+' Račun prihoda i rashoda'!F65</f>
        <v>84834</v>
      </c>
      <c r="C35" s="81">
        <f>' Račun prihoda i rashoda'!G65+' Račun prihoda i rashoda'!G58+' Račun prihoda i rashoda'!G49</f>
        <v>124122</v>
      </c>
      <c r="D35" s="11">
        <f>' Račun prihoda i rashoda'!H49+' Račun prihoda i rashoda'!H58+' Račun prihoda i rashoda'!H65</f>
        <v>124122</v>
      </c>
      <c r="E35" s="11">
        <f>' Račun prihoda i rashoda'!I49+' Račun prihoda i rashoda'!I58+' Račun prihoda i rashoda'!I65</f>
        <v>124122</v>
      </c>
      <c r="F35" s="11">
        <f>' Račun prihoda i rashoda'!J49+' Račun prihoda i rashoda'!J58+' Račun prihoda i rashoda'!J65</f>
        <v>124122</v>
      </c>
    </row>
    <row r="36" spans="1:6" x14ac:dyDescent="0.25">
      <c r="A36" s="384" t="s">
        <v>262</v>
      </c>
      <c r="B36" s="79">
        <f>' Račun prihoda i rashoda'!F46+' Račun prihoda i rashoda'!F52+' Račun prihoda i rashoda'!F76</f>
        <v>50551.53</v>
      </c>
      <c r="C36" s="81">
        <f>C18</f>
        <v>60491</v>
      </c>
      <c r="D36" s="11">
        <f>D18</f>
        <v>61300</v>
      </c>
      <c r="E36" s="11">
        <f>E18</f>
        <v>61300</v>
      </c>
      <c r="F36" s="11">
        <f>F18</f>
        <v>61300</v>
      </c>
    </row>
    <row r="37" spans="1:6" ht="27.75" customHeight="1" x14ac:dyDescent="0.25">
      <c r="A37" s="383" t="s">
        <v>267</v>
      </c>
      <c r="B37" s="79">
        <f>' Račun prihoda i rashoda'!F75+' Račun prihoda i rashoda'!F54</f>
        <v>7631.54</v>
      </c>
      <c r="C37" s="81">
        <f>C19</f>
        <v>2735</v>
      </c>
      <c r="D37" s="11"/>
      <c r="E37" s="11"/>
      <c r="F37" s="11"/>
    </row>
    <row r="38" spans="1:6" ht="27.75" customHeight="1" x14ac:dyDescent="0.25">
      <c r="A38" s="17" t="s">
        <v>296</v>
      </c>
      <c r="B38" s="10"/>
      <c r="C38" s="81">
        <v>1230.3499999999999</v>
      </c>
      <c r="D38" s="11"/>
      <c r="E38" s="11"/>
      <c r="F38" s="11"/>
    </row>
    <row r="39" spans="1:6" ht="27.75" customHeight="1" x14ac:dyDescent="0.25">
      <c r="A39" s="28" t="s">
        <v>258</v>
      </c>
      <c r="B39" s="79"/>
      <c r="C39" s="81"/>
      <c r="D39" s="11"/>
      <c r="E39" s="11"/>
      <c r="F39" s="11"/>
    </row>
    <row r="40" spans="1:6" ht="27.75" customHeight="1" x14ac:dyDescent="0.25">
      <c r="A40" s="384" t="s">
        <v>287</v>
      </c>
      <c r="B40" s="79"/>
      <c r="C40" s="81">
        <f>' Račun prihoda i rashoda'!G14</f>
        <v>110000</v>
      </c>
      <c r="D40" s="11">
        <f>D16</f>
        <v>115000</v>
      </c>
      <c r="E40" s="11">
        <f>E16</f>
        <v>115000</v>
      </c>
      <c r="F40" s="11">
        <f>F16</f>
        <v>115000</v>
      </c>
    </row>
    <row r="41" spans="1:6" ht="27.75" customHeight="1" x14ac:dyDescent="0.25">
      <c r="A41" s="14" t="s">
        <v>269</v>
      </c>
      <c r="B41" s="79">
        <f>' Račun prihoda i rashoda'!F55+' Račun prihoda i rashoda'!F43</f>
        <v>31094.68</v>
      </c>
      <c r="C41" s="81">
        <f>' Račun prihoda i rashoda'!G35</f>
        <v>29013</v>
      </c>
      <c r="D41" s="11">
        <f>D23</f>
        <v>38391.94</v>
      </c>
      <c r="E41" s="11">
        <f>' Račun prihoda i rashoda'!I55+' Račun prihoda i rashoda'!I43</f>
        <v>37908.11</v>
      </c>
      <c r="F41" s="11">
        <f>' Račun prihoda i rashoda'!J43+' Račun prihoda i rashoda'!J55</f>
        <v>38391.94</v>
      </c>
    </row>
    <row r="42" spans="1:6" x14ac:dyDescent="0.25">
      <c r="A42" s="116" t="s">
        <v>268</v>
      </c>
      <c r="B42" s="79">
        <f>' Račun prihoda i rashoda'!F44+' Račun prihoda i rashoda'!F61+' Račun prihoda i rashoda'!F51+' Račun prihoda i rashoda'!F64+' Račun prihoda i rashoda'!F69+' Račun prihoda i rashoda'!F74</f>
        <v>1858332.1700000002</v>
      </c>
      <c r="C42" s="81">
        <f>' Račun prihoda i rashoda'!G17+' Račun prihoda i rashoda'!G13+' Račun prihoda i rashoda'!G26+' Račun prihoda i rashoda'!G31</f>
        <v>2376952.02</v>
      </c>
      <c r="D42" s="11">
        <f>D22</f>
        <v>2185933</v>
      </c>
      <c r="E42" s="11">
        <f>E22</f>
        <v>2184970</v>
      </c>
      <c r="F42" s="11">
        <f>F22</f>
        <v>2184970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0"/>
  <sheetViews>
    <sheetView workbookViewId="0">
      <selection sqref="A1:J1"/>
    </sheetView>
  </sheetViews>
  <sheetFormatPr defaultRowHeight="15" x14ac:dyDescent="0.25"/>
  <cols>
    <col min="1" max="1" width="17.140625" customWidth="1"/>
    <col min="2" max="2" width="9.28515625" customWidth="1"/>
    <col min="3" max="3" width="9.7109375" customWidth="1"/>
    <col min="4" max="4" width="8.7109375" customWidth="1"/>
    <col min="5" max="5" width="33.7109375" customWidth="1"/>
    <col min="6" max="6" width="16.85546875" customWidth="1"/>
    <col min="7" max="7" width="19" customWidth="1"/>
    <col min="8" max="8" width="13.85546875" customWidth="1"/>
    <col min="9" max="9" width="11.7109375" customWidth="1"/>
    <col min="10" max="10" width="12.5703125" customWidth="1"/>
    <col min="15" max="15" width="17" customWidth="1"/>
  </cols>
  <sheetData>
    <row r="1" spans="1:10" ht="42" customHeight="1" x14ac:dyDescent="0.25">
      <c r="A1" s="443" t="s">
        <v>300</v>
      </c>
      <c r="B1" s="443"/>
      <c r="C1" s="443"/>
      <c r="D1" s="443"/>
      <c r="E1" s="443"/>
      <c r="F1" s="443"/>
      <c r="G1" s="443"/>
      <c r="H1" s="443"/>
      <c r="I1" s="443"/>
      <c r="J1" s="443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10" ht="15.75" x14ac:dyDescent="0.25">
      <c r="A3" s="426" t="s">
        <v>28</v>
      </c>
      <c r="B3" s="426"/>
      <c r="C3" s="426"/>
      <c r="D3" s="426"/>
      <c r="E3" s="426"/>
      <c r="F3" s="426"/>
      <c r="G3" s="426"/>
      <c r="H3" s="449"/>
      <c r="I3" s="449"/>
    </row>
    <row r="4" spans="1:10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10" ht="18" customHeight="1" x14ac:dyDescent="0.25">
      <c r="A5" s="426" t="s">
        <v>13</v>
      </c>
      <c r="B5" s="427"/>
      <c r="C5" s="427"/>
      <c r="D5" s="427"/>
      <c r="E5" s="427"/>
      <c r="F5" s="427"/>
      <c r="G5" s="427"/>
      <c r="H5" s="427"/>
      <c r="I5" s="427"/>
    </row>
    <row r="6" spans="1:10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10" ht="15.75" x14ac:dyDescent="0.25">
      <c r="A7" s="426" t="s">
        <v>1</v>
      </c>
      <c r="B7" s="448"/>
      <c r="C7" s="448"/>
      <c r="D7" s="448"/>
      <c r="E7" s="448"/>
      <c r="F7" s="448"/>
      <c r="G7" s="448"/>
      <c r="H7" s="448"/>
      <c r="I7" s="448"/>
    </row>
    <row r="8" spans="1:10" ht="18" x14ac:dyDescent="0.25">
      <c r="A8" s="5"/>
      <c r="B8" s="5"/>
      <c r="C8" s="5"/>
      <c r="D8" s="5"/>
      <c r="E8" s="5"/>
      <c r="F8" s="5"/>
      <c r="G8" s="5"/>
      <c r="H8" s="6"/>
      <c r="I8" s="6"/>
    </row>
    <row r="9" spans="1:10" ht="25.5" x14ac:dyDescent="0.25">
      <c r="B9" s="23" t="s">
        <v>14</v>
      </c>
      <c r="C9" s="22" t="s">
        <v>15</v>
      </c>
      <c r="D9" s="22" t="s">
        <v>16</v>
      </c>
      <c r="E9" s="22" t="s">
        <v>12</v>
      </c>
      <c r="F9" s="22" t="s">
        <v>238</v>
      </c>
      <c r="G9" s="23" t="s">
        <v>245</v>
      </c>
      <c r="H9" s="23" t="s">
        <v>249</v>
      </c>
      <c r="I9" s="23" t="s">
        <v>243</v>
      </c>
      <c r="J9" s="23" t="s">
        <v>244</v>
      </c>
    </row>
    <row r="10" spans="1:10" ht="15.75" customHeight="1" x14ac:dyDescent="0.25">
      <c r="B10" s="151">
        <v>6</v>
      </c>
      <c r="C10" s="151"/>
      <c r="D10" s="151"/>
      <c r="E10" s="151" t="s">
        <v>17</v>
      </c>
      <c r="F10" s="152">
        <v>2054282.25</v>
      </c>
      <c r="G10" s="152">
        <f>G13+G14+G17+G20+G23+G26+G30+G33+G34+G25+G29+G35+G24+G31+G15</f>
        <v>2726178.2800000003</v>
      </c>
      <c r="H10" s="152">
        <f>H11+H18+H21+H27+H32</f>
        <v>2551400</v>
      </c>
      <c r="I10" s="152">
        <f t="shared" ref="I10:J10" si="0">I11+I18+I21+I27+I32</f>
        <v>2550437</v>
      </c>
      <c r="J10" s="152">
        <f t="shared" si="0"/>
        <v>2550437</v>
      </c>
    </row>
    <row r="11" spans="1:10" ht="31.5" customHeight="1" x14ac:dyDescent="0.25">
      <c r="B11" s="136"/>
      <c r="C11" s="136">
        <v>63</v>
      </c>
      <c r="D11" s="136"/>
      <c r="E11" s="136" t="s">
        <v>37</v>
      </c>
      <c r="F11" s="137">
        <f>F13+F17</f>
        <v>1847424.73</v>
      </c>
      <c r="G11" s="137"/>
      <c r="H11" s="137">
        <f>H13+H17+H14</f>
        <v>2299083</v>
      </c>
      <c r="I11" s="137">
        <f>I13+I17+I14</f>
        <v>2298120</v>
      </c>
      <c r="J11" s="137">
        <f>J13+J17+J14</f>
        <v>2298120</v>
      </c>
    </row>
    <row r="12" spans="1:10" x14ac:dyDescent="0.25">
      <c r="B12" s="13"/>
      <c r="C12" s="16">
        <v>6361</v>
      </c>
      <c r="D12" s="16"/>
      <c r="E12" s="16"/>
      <c r="F12" s="11"/>
      <c r="G12" s="11"/>
      <c r="H12" s="11"/>
      <c r="I12" s="11"/>
      <c r="J12" s="11"/>
    </row>
    <row r="13" spans="1:10" x14ac:dyDescent="0.25">
      <c r="B13" s="14"/>
      <c r="C13" s="14"/>
      <c r="D13" s="15" t="s">
        <v>127</v>
      </c>
      <c r="E13" s="15" t="s">
        <v>128</v>
      </c>
      <c r="F13" s="79">
        <v>1803025.81</v>
      </c>
      <c r="G13" s="79">
        <v>2346952.02</v>
      </c>
      <c r="H13" s="79">
        <f>H44+H51+H61+H64-H14-H26+'POSEBNI DIO'!G400</f>
        <v>2148120</v>
      </c>
      <c r="I13" s="79">
        <f>I44+I51+I61+I64-I14-I26+'POSEBNI DIO'!H400</f>
        <v>2148120</v>
      </c>
      <c r="J13" s="79">
        <f>J44+J51+J61+J64-J14-J26+'POSEBNI DIO'!I400</f>
        <v>2148120</v>
      </c>
    </row>
    <row r="14" spans="1:10" x14ac:dyDescent="0.25">
      <c r="B14" s="14"/>
      <c r="C14" s="14"/>
      <c r="D14" s="15" t="s">
        <v>284</v>
      </c>
      <c r="E14" s="15" t="s">
        <v>283</v>
      </c>
      <c r="F14" s="79"/>
      <c r="G14" s="79">
        <v>110000</v>
      </c>
      <c r="H14" s="79">
        <v>115000</v>
      </c>
      <c r="I14" s="79">
        <v>115000</v>
      </c>
      <c r="J14" s="79">
        <v>115000</v>
      </c>
    </row>
    <row r="15" spans="1:10" x14ac:dyDescent="0.25">
      <c r="B15" s="14"/>
      <c r="C15" s="14"/>
      <c r="D15" s="15" t="s">
        <v>291</v>
      </c>
      <c r="E15" s="15" t="s">
        <v>292</v>
      </c>
      <c r="F15" s="79"/>
      <c r="G15" s="79">
        <v>1230.3499999999999</v>
      </c>
      <c r="H15" s="79"/>
      <c r="I15" s="79"/>
      <c r="J15" s="79"/>
    </row>
    <row r="16" spans="1:10" x14ac:dyDescent="0.25">
      <c r="B16" s="14"/>
      <c r="C16" s="14">
        <v>6362</v>
      </c>
      <c r="D16" s="15"/>
      <c r="E16" s="15"/>
      <c r="F16" s="11" t="s">
        <v>193</v>
      </c>
      <c r="G16" s="11"/>
      <c r="H16" s="11" t="s">
        <v>193</v>
      </c>
      <c r="I16" s="11" t="s">
        <v>193</v>
      </c>
      <c r="J16" s="11" t="s">
        <v>193</v>
      </c>
    </row>
    <row r="17" spans="2:10" x14ac:dyDescent="0.25">
      <c r="B17" s="14"/>
      <c r="C17" s="14"/>
      <c r="D17" s="15" t="s">
        <v>127</v>
      </c>
      <c r="E17" s="15" t="s">
        <v>128</v>
      </c>
      <c r="F17" s="79">
        <v>44398.92</v>
      </c>
      <c r="G17" s="79">
        <v>30000</v>
      </c>
      <c r="H17" s="79">
        <f>H74</f>
        <v>35963</v>
      </c>
      <c r="I17" s="79">
        <v>35000</v>
      </c>
      <c r="J17" s="79">
        <v>35000</v>
      </c>
    </row>
    <row r="18" spans="2:10" x14ac:dyDescent="0.25">
      <c r="B18" s="128"/>
      <c r="C18" s="133">
        <v>64</v>
      </c>
      <c r="D18" s="134"/>
      <c r="E18" s="133" t="s">
        <v>129</v>
      </c>
      <c r="F18" s="141">
        <f t="shared" ref="F18" si="1">F20</f>
        <v>0.01</v>
      </c>
      <c r="G18" s="141"/>
      <c r="H18" s="141">
        <f t="shared" ref="H18:I18" si="2">H20</f>
        <v>0</v>
      </c>
      <c r="I18" s="141">
        <f t="shared" si="2"/>
        <v>0</v>
      </c>
      <c r="J18" s="141">
        <f t="shared" ref="J18" si="3">J20</f>
        <v>0</v>
      </c>
    </row>
    <row r="19" spans="2:10" x14ac:dyDescent="0.25">
      <c r="B19" s="14"/>
      <c r="C19" s="14">
        <v>6413</v>
      </c>
      <c r="D19" s="15"/>
      <c r="E19" s="14" t="s">
        <v>130</v>
      </c>
      <c r="F19" s="11"/>
      <c r="G19" s="11"/>
      <c r="H19" s="11"/>
      <c r="I19" s="11"/>
      <c r="J19" s="11"/>
    </row>
    <row r="20" spans="2:10" x14ac:dyDescent="0.25">
      <c r="B20" s="14"/>
      <c r="C20" s="14"/>
      <c r="D20" s="15" t="s">
        <v>131</v>
      </c>
      <c r="E20" s="15" t="s">
        <v>32</v>
      </c>
      <c r="F20" s="81">
        <v>0.01</v>
      </c>
      <c r="G20" s="81">
        <v>1</v>
      </c>
      <c r="H20" s="81"/>
      <c r="I20" s="81"/>
      <c r="J20" s="81"/>
    </row>
    <row r="21" spans="2:10" ht="25.5" x14ac:dyDescent="0.25">
      <c r="B21" s="128"/>
      <c r="C21" s="138">
        <v>65</v>
      </c>
      <c r="D21" s="139"/>
      <c r="E21" s="202" t="s">
        <v>132</v>
      </c>
      <c r="F21" s="140">
        <f t="shared" ref="F21" si="4">F23+F24+F26</f>
        <v>57588.85</v>
      </c>
      <c r="G21" s="140"/>
      <c r="H21" s="140">
        <f>H23+H24+H26</f>
        <v>63350</v>
      </c>
      <c r="I21" s="140">
        <f>I23+I24+I26</f>
        <v>63350</v>
      </c>
      <c r="J21" s="140">
        <f>J23+J24+J26</f>
        <v>63350</v>
      </c>
    </row>
    <row r="22" spans="2:10" x14ac:dyDescent="0.25">
      <c r="B22" s="14"/>
      <c r="C22" s="115">
        <v>6526</v>
      </c>
      <c r="E22" s="116" t="s">
        <v>133</v>
      </c>
      <c r="F22" s="107"/>
      <c r="G22" s="107"/>
      <c r="H22" s="107"/>
      <c r="I22" s="107"/>
      <c r="J22" s="107"/>
    </row>
    <row r="23" spans="2:10" x14ac:dyDescent="0.25">
      <c r="B23" s="14"/>
      <c r="C23" s="14"/>
      <c r="D23" s="15" t="s">
        <v>134</v>
      </c>
      <c r="E23" s="15" t="s">
        <v>135</v>
      </c>
      <c r="F23" s="81">
        <v>57543.72</v>
      </c>
      <c r="G23" s="81">
        <v>60491</v>
      </c>
      <c r="H23" s="81">
        <f>H52</f>
        <v>61300</v>
      </c>
      <c r="I23" s="81">
        <v>61300</v>
      </c>
      <c r="J23" s="81">
        <v>61300</v>
      </c>
    </row>
    <row r="24" spans="2:10" x14ac:dyDescent="0.25">
      <c r="B24" s="14"/>
      <c r="C24" s="14"/>
      <c r="D24" s="15" t="s">
        <v>131</v>
      </c>
      <c r="E24" s="15" t="s">
        <v>32</v>
      </c>
      <c r="F24" s="81"/>
      <c r="G24" s="81"/>
      <c r="H24" s="81">
        <v>200</v>
      </c>
      <c r="I24" s="81">
        <v>200</v>
      </c>
      <c r="J24" s="81">
        <v>200</v>
      </c>
    </row>
    <row r="25" spans="2:10" x14ac:dyDescent="0.25">
      <c r="B25" s="14"/>
      <c r="C25" s="14"/>
      <c r="D25" s="15" t="s">
        <v>154</v>
      </c>
      <c r="E25" s="15" t="s">
        <v>72</v>
      </c>
      <c r="F25" s="81"/>
      <c r="G25" s="81">
        <v>2130</v>
      </c>
      <c r="H25" s="81"/>
      <c r="I25" s="81"/>
      <c r="J25" s="81"/>
    </row>
    <row r="26" spans="2:10" x14ac:dyDescent="0.25">
      <c r="B26" s="14"/>
      <c r="C26" s="14"/>
      <c r="D26" s="15" t="s">
        <v>136</v>
      </c>
      <c r="E26" s="15" t="s">
        <v>128</v>
      </c>
      <c r="F26" s="81">
        <v>45.13</v>
      </c>
      <c r="G26" s="81"/>
      <c r="H26" s="81">
        <v>1850</v>
      </c>
      <c r="I26" s="81">
        <v>1850</v>
      </c>
      <c r="J26" s="81">
        <v>1850</v>
      </c>
    </row>
    <row r="27" spans="2:10" x14ac:dyDescent="0.25">
      <c r="B27" s="128"/>
      <c r="C27" s="133">
        <v>66</v>
      </c>
      <c r="D27" s="134"/>
      <c r="E27" s="133" t="s">
        <v>138</v>
      </c>
      <c r="F27" s="135">
        <f>F30+F31</f>
        <v>10128.209999999999</v>
      </c>
      <c r="G27" s="135"/>
      <c r="H27" s="135">
        <f>H30+H31</f>
        <v>11500</v>
      </c>
      <c r="I27" s="135">
        <f>I30+I31</f>
        <v>11500</v>
      </c>
      <c r="J27" s="135">
        <f>J30+J31</f>
        <v>11500</v>
      </c>
    </row>
    <row r="28" spans="2:10" x14ac:dyDescent="0.25">
      <c r="B28" s="14"/>
      <c r="C28" s="112">
        <v>6615</v>
      </c>
      <c r="D28" s="106"/>
      <c r="E28" s="113" t="s">
        <v>137</v>
      </c>
      <c r="F28" s="81"/>
      <c r="G28" s="81"/>
      <c r="H28" s="81"/>
      <c r="I28" s="81"/>
      <c r="J28" s="81"/>
    </row>
    <row r="29" spans="2:10" x14ac:dyDescent="0.25">
      <c r="B29" s="14"/>
      <c r="C29" s="112"/>
      <c r="D29" s="114" t="s">
        <v>154</v>
      </c>
      <c r="E29" s="15" t="s">
        <v>72</v>
      </c>
      <c r="F29" s="81"/>
      <c r="G29" s="81">
        <v>605</v>
      </c>
      <c r="H29" s="81"/>
      <c r="I29" s="81"/>
      <c r="J29" s="81"/>
    </row>
    <row r="30" spans="2:10" x14ac:dyDescent="0.25">
      <c r="B30" s="14"/>
      <c r="C30" s="14"/>
      <c r="D30" s="114" t="s">
        <v>131</v>
      </c>
      <c r="E30" s="114" t="s">
        <v>32</v>
      </c>
      <c r="F30" s="81">
        <v>9696.2099999999991</v>
      </c>
      <c r="G30" s="81">
        <v>9899</v>
      </c>
      <c r="H30" s="81">
        <v>11500</v>
      </c>
      <c r="I30" s="81">
        <v>11500</v>
      </c>
      <c r="J30" s="81">
        <v>11500</v>
      </c>
    </row>
    <row r="31" spans="2:10" x14ac:dyDescent="0.25">
      <c r="B31" s="14"/>
      <c r="C31" s="14"/>
      <c r="D31" s="114" t="s">
        <v>221</v>
      </c>
      <c r="E31" s="114" t="s">
        <v>128</v>
      </c>
      <c r="F31" s="81">
        <v>432</v>
      </c>
      <c r="G31" s="81"/>
      <c r="H31" s="81"/>
      <c r="I31" s="81"/>
      <c r="J31" s="81"/>
    </row>
    <row r="32" spans="2:10" ht="29.25" customHeight="1" x14ac:dyDescent="0.25">
      <c r="B32" s="128"/>
      <c r="C32" s="133">
        <v>67</v>
      </c>
      <c r="D32" s="134"/>
      <c r="E32" s="136" t="s">
        <v>38</v>
      </c>
      <c r="F32" s="137">
        <f>F33+F34+F35</f>
        <v>139140.45000000001</v>
      </c>
      <c r="G32" s="137">
        <f>G33+G34+G35</f>
        <v>164869.91</v>
      </c>
      <c r="H32" s="137">
        <f>H33+H34+H35</f>
        <v>177467</v>
      </c>
      <c r="I32" s="137">
        <f>I33+I34+I35</f>
        <v>177467</v>
      </c>
      <c r="J32" s="137">
        <f>J33+J34+J35</f>
        <v>177467</v>
      </c>
    </row>
    <row r="33" spans="1:15" x14ac:dyDescent="0.25">
      <c r="B33" s="14"/>
      <c r="C33" s="14"/>
      <c r="D33" s="15" t="s">
        <v>139</v>
      </c>
      <c r="E33" s="18" t="s">
        <v>140</v>
      </c>
      <c r="F33" s="81">
        <v>84834</v>
      </c>
      <c r="G33" s="81">
        <v>124122</v>
      </c>
      <c r="H33" s="81">
        <f>H49+H58+H65</f>
        <v>124122</v>
      </c>
      <c r="I33" s="81">
        <v>124122</v>
      </c>
      <c r="J33" s="81">
        <v>124122</v>
      </c>
    </row>
    <row r="34" spans="1:15" x14ac:dyDescent="0.25">
      <c r="B34" s="14"/>
      <c r="C34" s="14"/>
      <c r="D34" s="15" t="s">
        <v>53</v>
      </c>
      <c r="E34" s="17" t="s">
        <v>18</v>
      </c>
      <c r="F34" s="81">
        <v>23211.77</v>
      </c>
      <c r="G34" s="81">
        <v>11734.91</v>
      </c>
      <c r="H34" s="81">
        <f>'Prihodi i rashodi po izvorima'!D12</f>
        <v>14953.06</v>
      </c>
      <c r="I34" s="81">
        <v>14953.06</v>
      </c>
      <c r="J34" s="81">
        <v>14953.06</v>
      </c>
    </row>
    <row r="35" spans="1:15" x14ac:dyDescent="0.25">
      <c r="B35" s="14"/>
      <c r="C35" s="14"/>
      <c r="D35" s="15" t="s">
        <v>148</v>
      </c>
      <c r="E35" s="17" t="s">
        <v>236</v>
      </c>
      <c r="F35" s="81">
        <v>31094.68</v>
      </c>
      <c r="G35" s="11">
        <v>29013</v>
      </c>
      <c r="H35" s="81">
        <f>'Prihodi i rashodi po izvorima'!D23</f>
        <v>38391.94</v>
      </c>
      <c r="I35" s="81">
        <v>38391.94</v>
      </c>
      <c r="J35" s="81">
        <v>38391.94</v>
      </c>
    </row>
    <row r="37" spans="1:15" ht="15.75" x14ac:dyDescent="0.25">
      <c r="A37" s="426" t="s">
        <v>19</v>
      </c>
      <c r="B37" s="448"/>
      <c r="C37" s="448"/>
      <c r="D37" s="448"/>
      <c r="E37" s="448"/>
      <c r="F37" s="448"/>
      <c r="G37" s="448"/>
      <c r="H37" s="448"/>
      <c r="I37" s="448"/>
    </row>
    <row r="38" spans="1:15" ht="18" x14ac:dyDescent="0.25">
      <c r="A38" s="5"/>
      <c r="B38" s="5"/>
      <c r="C38" s="5"/>
      <c r="D38" s="5"/>
      <c r="E38" s="5"/>
      <c r="F38" s="5"/>
      <c r="G38" s="5"/>
      <c r="H38" s="6"/>
      <c r="I38" s="6"/>
    </row>
    <row r="39" spans="1:15" ht="25.5" x14ac:dyDescent="0.25">
      <c r="B39" s="23" t="s">
        <v>14</v>
      </c>
      <c r="C39" s="22" t="s">
        <v>15</v>
      </c>
      <c r="D39" s="22" t="s">
        <v>16</v>
      </c>
      <c r="E39" s="22" t="s">
        <v>20</v>
      </c>
      <c r="F39" s="22" t="s">
        <v>238</v>
      </c>
      <c r="G39" s="23" t="s">
        <v>245</v>
      </c>
      <c r="H39" s="23" t="s">
        <v>249</v>
      </c>
      <c r="I39" s="23" t="s">
        <v>243</v>
      </c>
      <c r="J39" s="23" t="s">
        <v>244</v>
      </c>
    </row>
    <row r="40" spans="1:15" ht="15.75" customHeight="1" x14ac:dyDescent="0.25">
      <c r="B40" s="147">
        <v>3</v>
      </c>
      <c r="C40" s="147"/>
      <c r="D40" s="147"/>
      <c r="E40" s="147" t="s">
        <v>21</v>
      </c>
      <c r="F40" s="150">
        <v>2018109.04</v>
      </c>
      <c r="G40" s="150">
        <f>G41+G47+G62+G67+G57</f>
        <v>2689648.2800000003</v>
      </c>
      <c r="H40" s="150">
        <f>H41+H47+H57+H62+H67</f>
        <v>2513837</v>
      </c>
      <c r="I40" s="150">
        <f>I41+I47+I57+I62+I67</f>
        <v>2513837</v>
      </c>
      <c r="J40" s="150">
        <f>J41+J47+J57+J62+J67</f>
        <v>2513837</v>
      </c>
    </row>
    <row r="41" spans="1:15" ht="15.75" customHeight="1" x14ac:dyDescent="0.25">
      <c r="B41" s="131"/>
      <c r="C41" s="132">
        <v>31</v>
      </c>
      <c r="D41" s="132"/>
      <c r="E41" s="132" t="s">
        <v>22</v>
      </c>
      <c r="F41" s="130">
        <v>1603874.12</v>
      </c>
      <c r="G41" s="130">
        <v>2279043</v>
      </c>
      <c r="H41" s="130">
        <f>H42+H43+H45+H46+H44</f>
        <v>1936551</v>
      </c>
      <c r="I41" s="130">
        <f>I42+I43+I45+I46+I44</f>
        <v>1936114.39</v>
      </c>
      <c r="J41" s="130">
        <f>J42+J43+J45+J46+J44</f>
        <v>1936751</v>
      </c>
      <c r="O41" s="314"/>
    </row>
    <row r="42" spans="1:15" x14ac:dyDescent="0.25">
      <c r="B42" s="14"/>
      <c r="C42" s="14"/>
      <c r="D42" s="15">
        <v>11</v>
      </c>
      <c r="E42" s="15" t="s">
        <v>18</v>
      </c>
      <c r="F42" s="297">
        <v>5135.4799999999996</v>
      </c>
      <c r="G42" s="79">
        <f>'POSEBNI DIO'!F100</f>
        <v>4675</v>
      </c>
      <c r="H42" s="79">
        <f>'POSEBNI DIO'!G117</f>
        <v>12727.26</v>
      </c>
      <c r="I42" s="79">
        <f>'POSEBNI DIO'!H117</f>
        <v>12574.48</v>
      </c>
      <c r="J42" s="79">
        <f>'POSEBNI DIO'!I134</f>
        <v>12727.26</v>
      </c>
      <c r="O42" s="320" t="e">
        <f>'POSEBNI DIO'!#REF!+'POSEBNI DIO'!#REF!+'POSEBNI DIO'!#REF!+'POSEBNI DIO'!F80+'POSEBNI DIO'!F82+'POSEBNI DIO'!F84</f>
        <v>#REF!</v>
      </c>
    </row>
    <row r="43" spans="1:15" x14ac:dyDescent="0.25">
      <c r="B43" s="14"/>
      <c r="C43" s="14"/>
      <c r="D43" s="15" t="s">
        <v>148</v>
      </c>
      <c r="E43" s="15" t="s">
        <v>149</v>
      </c>
      <c r="F43" s="297">
        <v>29100.959999999999</v>
      </c>
      <c r="G43" s="79">
        <f>'POSEBNI DIO'!F108</f>
        <v>26488</v>
      </c>
      <c r="H43" s="79">
        <f>'POSEBNI DIO'!G125</f>
        <v>36223.740000000005</v>
      </c>
      <c r="I43" s="79">
        <f>'POSEBNI DIO'!H125</f>
        <v>35739.910000000003</v>
      </c>
      <c r="J43" s="79">
        <f>'POSEBNI DIO'!I142</f>
        <v>36223.740000000005</v>
      </c>
      <c r="O43" s="320" t="e">
        <f>'POSEBNI DIO'!F108+'POSEBNI DIO'!#REF!+'POSEBNI DIO'!#REF!+'POSEBNI DIO'!#REF!+'POSEBNI DIO'!#REF!+'POSEBNI DIO'!#REF!</f>
        <v>#REF!</v>
      </c>
    </row>
    <row r="44" spans="1:15" x14ac:dyDescent="0.25">
      <c r="B44" s="14"/>
      <c r="C44" s="14"/>
      <c r="D44" s="15" t="s">
        <v>147</v>
      </c>
      <c r="E44" s="15" t="s">
        <v>128</v>
      </c>
      <c r="F44" s="297">
        <v>1568995.04</v>
      </c>
      <c r="G44" s="297">
        <v>2246274</v>
      </c>
      <c r="H44" s="396">
        <f>'POSEBNI DIO'!G255+'POSEBNI DIO'!G331</f>
        <v>1887600</v>
      </c>
      <c r="I44" s="396">
        <f>'POSEBNI DIO'!H255+'POSEBNI DIO'!H331</f>
        <v>1887800</v>
      </c>
      <c r="J44" s="396">
        <f>'POSEBNI DIO'!I255+'POSEBNI DIO'!I331</f>
        <v>1887800</v>
      </c>
      <c r="O44" s="320">
        <f>'POSEBNI DIO'!F256+'POSEBNI DIO'!F260+'POSEBNI DIO'!F265+'POSEBNI DIO'!F332+'POSEBNI DIO'!F335+'POSEBNI DIO'!F337</f>
        <v>2164270</v>
      </c>
    </row>
    <row r="45" spans="1:15" x14ac:dyDescent="0.25">
      <c r="B45" s="14"/>
      <c r="C45" s="14"/>
      <c r="D45" s="15" t="s">
        <v>231</v>
      </c>
      <c r="E45" s="15" t="s">
        <v>152</v>
      </c>
      <c r="F45" s="79">
        <v>119.18</v>
      </c>
      <c r="G45" s="79">
        <v>0</v>
      </c>
      <c r="H45" s="79"/>
      <c r="I45" s="79"/>
      <c r="J45" s="79"/>
      <c r="O45" s="320"/>
    </row>
    <row r="46" spans="1:15" x14ac:dyDescent="0.25">
      <c r="B46" s="14"/>
      <c r="C46" s="14"/>
      <c r="D46" s="15" t="s">
        <v>232</v>
      </c>
      <c r="E46" s="15" t="s">
        <v>64</v>
      </c>
      <c r="F46" s="79">
        <v>523.46</v>
      </c>
      <c r="G46" s="79">
        <v>1606</v>
      </c>
      <c r="H46" s="79">
        <f>'POSEBNI DIO'!G344</f>
        <v>0</v>
      </c>
      <c r="I46" s="79"/>
      <c r="J46" s="79"/>
      <c r="O46" s="320"/>
    </row>
    <row r="47" spans="1:15" x14ac:dyDescent="0.25">
      <c r="B47" s="128"/>
      <c r="C47" s="128">
        <v>32</v>
      </c>
      <c r="D47" s="129"/>
      <c r="E47" s="128" t="s">
        <v>31</v>
      </c>
      <c r="F47" s="130">
        <v>360289.72</v>
      </c>
      <c r="G47" s="130">
        <v>370251.93</v>
      </c>
      <c r="H47" s="130">
        <f>H48+H49+H50+H52+H53+H54+H55+H51</f>
        <v>532666</v>
      </c>
      <c r="I47" s="130">
        <f>I48+I49+I50+I52+I53+I54+I55+I51</f>
        <v>533302.61</v>
      </c>
      <c r="J47" s="130">
        <f>J48+J49+J50+J52+J53+J54+J55+J51</f>
        <v>532666</v>
      </c>
      <c r="O47" s="350"/>
    </row>
    <row r="48" spans="1:15" x14ac:dyDescent="0.25">
      <c r="B48" s="14"/>
      <c r="C48" s="14"/>
      <c r="D48" s="15">
        <v>11</v>
      </c>
      <c r="E48" s="15" t="s">
        <v>18</v>
      </c>
      <c r="F48" s="297">
        <v>7252.37</v>
      </c>
      <c r="G48" s="79">
        <v>1534.91</v>
      </c>
      <c r="H48" s="79">
        <f>'POSEBNI DIO'!G151+'POSEBNI DIO'!G121+'POSEBNI DIO'!G59</f>
        <v>1625.8</v>
      </c>
      <c r="I48" s="79">
        <f>'POSEBNI DIO'!H151+'POSEBNI DIO'!H121+'POSEBNI DIO'!H59+'POSEBNI DIO'!H69</f>
        <v>2262.41</v>
      </c>
      <c r="J48" s="79">
        <f>'POSEBNI DIO'!I151+'POSEBNI DIO'!I121+'POSEBNI DIO'!I59+'POSEBNI DIO'!I69+'POSEBNI DIO'!I138</f>
        <v>1625.8</v>
      </c>
      <c r="O48" s="320" t="e">
        <f>'POSEBNI DIO'!F13+'POSEBNI DIO'!F59+'POSEBNI DIO'!F61+'POSEBNI DIO'!F65+'POSEBNI DIO'!#REF!+'POSEBNI DIO'!#REF!+'POSEBNI DIO'!F87+'POSEBNI DIO'!F151+'POSEBNI DIO'!F164</f>
        <v>#REF!</v>
      </c>
    </row>
    <row r="49" spans="2:15" x14ac:dyDescent="0.25">
      <c r="B49" s="14"/>
      <c r="C49" s="14"/>
      <c r="D49" s="15">
        <v>41</v>
      </c>
      <c r="E49" s="15" t="s">
        <v>140</v>
      </c>
      <c r="F49" s="297">
        <v>81444</v>
      </c>
      <c r="G49" s="79">
        <f>'POSEBNI DIO'!F19+'POSEBNI DIO'!F50</f>
        <v>120672</v>
      </c>
      <c r="H49" s="79">
        <f>'POSEBNI DIO'!G19+'POSEBNI DIO'!G50</f>
        <v>121022</v>
      </c>
      <c r="I49" s="79">
        <f>'POSEBNI DIO'!H19+'POSEBNI DIO'!H50</f>
        <v>121022</v>
      </c>
      <c r="J49" s="79">
        <f>'POSEBNI DIO'!I19+'POSEBNI DIO'!I50</f>
        <v>121022</v>
      </c>
      <c r="O49" s="320">
        <f>'POSEBNI DIO'!F19+'POSEBNI DIO'!F51+'POSEBNI DIO'!F53</f>
        <v>106640</v>
      </c>
    </row>
    <row r="50" spans="2:15" x14ac:dyDescent="0.25">
      <c r="B50" s="14"/>
      <c r="C50" s="14"/>
      <c r="D50" s="15">
        <v>33</v>
      </c>
      <c r="E50" s="15" t="s">
        <v>32</v>
      </c>
      <c r="F50" s="297">
        <v>9286.09</v>
      </c>
      <c r="G50" s="79">
        <f>'POSEBNI DIO'!F173</f>
        <v>9300</v>
      </c>
      <c r="H50" s="79">
        <f>'POSEBNI DIO'!G173+'POSEBNI DIO'!G293</f>
        <v>10630</v>
      </c>
      <c r="I50" s="79">
        <f>'POSEBNI DIO'!H173+'POSEBNI DIO'!H293</f>
        <v>10630</v>
      </c>
      <c r="J50" s="79">
        <f>'POSEBNI DIO'!I173+'POSEBNI DIO'!I293</f>
        <v>10630</v>
      </c>
      <c r="O50" s="320">
        <f>'POSEBNI DIO'!F174+'POSEBNI DIO'!F178+'POSEBNI DIO'!F185+'POSEBNI DIO'!F193</f>
        <v>9300</v>
      </c>
    </row>
    <row r="51" spans="2:15" x14ac:dyDescent="0.25">
      <c r="B51" s="14"/>
      <c r="C51" s="14"/>
      <c r="D51" s="15" t="s">
        <v>147</v>
      </c>
      <c r="E51" s="15" t="s">
        <v>128</v>
      </c>
      <c r="F51" s="297">
        <v>201581.57</v>
      </c>
      <c r="G51" s="297">
        <v>65205</v>
      </c>
      <c r="H51" s="79">
        <f>'POSEBNI DIO'!G232+'POSEBNI DIO'!G262+'POSEBNI DIO'!G280+'POSEBNI DIO'!G285+'POSEBNI DIO'!G299+'POSEBNI DIO'!G327+'POSEBNI DIO'!G339+'POSEBNI DIO'!G363</f>
        <v>335920</v>
      </c>
      <c r="I51" s="79">
        <f>'POSEBNI DIO'!H232+'POSEBNI DIO'!H262+'POSEBNI DIO'!H280+'POSEBNI DIO'!H285+'POSEBNI DIO'!H299+'POSEBNI DIO'!H327+'POSEBNI DIO'!H339+'POSEBNI DIO'!H363</f>
        <v>335920</v>
      </c>
      <c r="J51" s="79">
        <f>'POSEBNI DIO'!I232+'POSEBNI DIO'!I262+'POSEBNI DIO'!I280+'POSEBNI DIO'!I285+'POSEBNI DIO'!I299+'POSEBNI DIO'!I327+'POSEBNI DIO'!I339+'POSEBNI DIO'!I363</f>
        <v>335920</v>
      </c>
      <c r="O51" s="320">
        <f>'POSEBNI DIO'!F232+'POSEBNI DIO'!F268+'POSEBNI DIO'!F263+'POSEBNI DIO'!F270+'POSEBNI DIO'!F280+'POSEBNI DIO'!F286+'POSEBNI DIO'!F288+'POSEBNI DIO'!F327+'POSEBNI DIO'!F340</f>
        <v>118305.02</v>
      </c>
    </row>
    <row r="52" spans="2:15" x14ac:dyDescent="0.25">
      <c r="B52" s="14"/>
      <c r="C52" s="14"/>
      <c r="D52" s="15" t="s">
        <v>151</v>
      </c>
      <c r="E52" s="15" t="s">
        <v>64</v>
      </c>
      <c r="F52" s="297">
        <v>50028.07</v>
      </c>
      <c r="G52" s="297">
        <v>51050</v>
      </c>
      <c r="H52" s="79">
        <f>'POSEBNI DIO'!G203+'POSEBNI DIO'!G309+'POSEBNI DIO'!G349+'POSEBNI DIO'!G406</f>
        <v>61300</v>
      </c>
      <c r="I52" s="79">
        <f>'POSEBNI DIO'!H203+'POSEBNI DIO'!H309+'POSEBNI DIO'!H349+'POSEBNI DIO'!H406</f>
        <v>61300</v>
      </c>
      <c r="J52" s="79">
        <f>'POSEBNI DIO'!I203+'POSEBNI DIO'!I309+'POSEBNI DIO'!I349+'POSEBNI DIO'!I406</f>
        <v>61300</v>
      </c>
      <c r="O52" s="320" t="e">
        <f>'POSEBNI DIO'!F203+'POSEBNI DIO'!#REF!+'POSEBNI DIO'!#REF!+'POSEBNI DIO'!#REF!+'POSEBNI DIO'!F310+'POSEBNI DIO'!F312+'POSEBNI DIO'!F318+'POSEBNI DIO'!F406</f>
        <v>#REF!</v>
      </c>
    </row>
    <row r="53" spans="2:15" x14ac:dyDescent="0.25">
      <c r="B53" s="14"/>
      <c r="C53" s="14"/>
      <c r="D53" s="15">
        <v>37</v>
      </c>
      <c r="E53" s="15" t="s">
        <v>152</v>
      </c>
      <c r="F53" s="297">
        <v>2737.79</v>
      </c>
      <c r="G53" s="297">
        <v>58885</v>
      </c>
      <c r="H53" s="79"/>
      <c r="I53" s="79"/>
      <c r="J53" s="79"/>
      <c r="O53" s="320">
        <f>'POSEBNI DIO'!F378+'POSEBNI DIO'!F380+'POSEBNI DIO'!F382</f>
        <v>0</v>
      </c>
    </row>
    <row r="54" spans="2:15" x14ac:dyDescent="0.25">
      <c r="B54" s="14"/>
      <c r="C54" s="14"/>
      <c r="D54" s="15" t="s">
        <v>154</v>
      </c>
      <c r="E54" s="15" t="s">
        <v>155</v>
      </c>
      <c r="F54" s="297">
        <v>5966.11</v>
      </c>
      <c r="G54" s="297">
        <v>0</v>
      </c>
      <c r="H54" s="79"/>
      <c r="I54" s="79"/>
      <c r="J54" s="79"/>
      <c r="O54" s="320">
        <f>'POSEBNI DIO'!F303</f>
        <v>0</v>
      </c>
    </row>
    <row r="55" spans="2:15" x14ac:dyDescent="0.25">
      <c r="B55" s="14"/>
      <c r="C55" s="14"/>
      <c r="D55" s="15" t="s">
        <v>148</v>
      </c>
      <c r="E55" s="15" t="s">
        <v>149</v>
      </c>
      <c r="F55" s="297">
        <v>1993.72</v>
      </c>
      <c r="G55" s="79">
        <v>2525</v>
      </c>
      <c r="H55" s="79">
        <f>'POSEBNI DIO'!G129</f>
        <v>2168.1999999999998</v>
      </c>
      <c r="I55" s="79">
        <f>'POSEBNI DIO'!H129</f>
        <v>2168.1999999999998</v>
      </c>
      <c r="J55" s="79">
        <f>'POSEBNI DIO'!I129+'POSEBNI DIO'!I146</f>
        <v>2168.1999999999998</v>
      </c>
      <c r="O55" s="320" t="e">
        <f>'POSEBNI DIO'!#REF!+'POSEBNI DIO'!F112</f>
        <v>#REF!</v>
      </c>
    </row>
    <row r="56" spans="2:15" x14ac:dyDescent="0.25">
      <c r="B56" s="14"/>
      <c r="C56" s="14"/>
      <c r="D56" s="15">
        <v>40</v>
      </c>
      <c r="E56" s="15" t="s">
        <v>293</v>
      </c>
      <c r="F56" s="378"/>
      <c r="G56" s="79">
        <v>110000</v>
      </c>
      <c r="H56" s="79"/>
      <c r="I56" s="79"/>
      <c r="J56" s="79"/>
      <c r="O56" s="320"/>
    </row>
    <row r="57" spans="2:15" x14ac:dyDescent="0.25">
      <c r="B57" s="128"/>
      <c r="C57" s="128">
        <v>34</v>
      </c>
      <c r="D57" s="129"/>
      <c r="E57" s="128" t="s">
        <v>46</v>
      </c>
      <c r="F57" s="82">
        <v>10360.23</v>
      </c>
      <c r="G57" s="82">
        <v>1670</v>
      </c>
      <c r="H57" s="82">
        <f>H58+H59+H60+H61</f>
        <v>1370</v>
      </c>
      <c r="I57" s="82">
        <f>I58+I59+I60+I61</f>
        <v>1370</v>
      </c>
      <c r="J57" s="82">
        <f>J58+J59+J60+J61</f>
        <v>1370</v>
      </c>
      <c r="O57" s="350"/>
    </row>
    <row r="58" spans="2:15" x14ac:dyDescent="0.25">
      <c r="B58" s="14"/>
      <c r="C58" s="28"/>
      <c r="D58" s="15">
        <v>41</v>
      </c>
      <c r="E58" s="15" t="s">
        <v>140</v>
      </c>
      <c r="F58" s="79">
        <v>1000</v>
      </c>
      <c r="G58" s="79">
        <f>'POSEBNI DIO'!F42</f>
        <v>1300</v>
      </c>
      <c r="H58" s="79">
        <f>'POSEBNI DIO'!G42</f>
        <v>1300</v>
      </c>
      <c r="I58" s="79">
        <f>'POSEBNI DIO'!H42</f>
        <v>1300</v>
      </c>
      <c r="J58" s="79">
        <f>'POSEBNI DIO'!I42</f>
        <v>1300</v>
      </c>
      <c r="O58" s="320">
        <f>'POSEBNI DIO'!F43</f>
        <v>0</v>
      </c>
    </row>
    <row r="59" spans="2:15" x14ac:dyDescent="0.25">
      <c r="B59" s="14"/>
      <c r="C59" s="28"/>
      <c r="D59" s="15">
        <v>33</v>
      </c>
      <c r="E59" s="15" t="s">
        <v>32</v>
      </c>
      <c r="F59" s="79">
        <v>0.75</v>
      </c>
      <c r="G59" s="79">
        <f>'POSEBNI DIO'!F199</f>
        <v>200</v>
      </c>
      <c r="H59" s="79">
        <f>'POSEBNI DIO'!G199</f>
        <v>70</v>
      </c>
      <c r="I59" s="79">
        <f>'POSEBNI DIO'!H199</f>
        <v>70</v>
      </c>
      <c r="J59" s="79">
        <f>'POSEBNI DIO'!I199</f>
        <v>70</v>
      </c>
      <c r="O59" s="320">
        <f>'POSEBNI DIO'!F199</f>
        <v>200</v>
      </c>
    </row>
    <row r="60" spans="2:15" x14ac:dyDescent="0.25">
      <c r="B60" s="14"/>
      <c r="C60" s="28"/>
      <c r="D60" s="15">
        <v>37</v>
      </c>
      <c r="E60" s="15" t="s">
        <v>152</v>
      </c>
      <c r="F60" s="297">
        <v>411.64</v>
      </c>
      <c r="G60" s="297"/>
      <c r="H60" s="79"/>
      <c r="I60" s="79"/>
      <c r="J60" s="79"/>
      <c r="O60" s="320"/>
    </row>
    <row r="61" spans="2:15" x14ac:dyDescent="0.25">
      <c r="B61" s="14"/>
      <c r="C61" s="28"/>
      <c r="D61" s="15" t="s">
        <v>147</v>
      </c>
      <c r="E61" s="15" t="s">
        <v>128</v>
      </c>
      <c r="F61" s="79">
        <v>8947.84</v>
      </c>
      <c r="G61" s="297">
        <v>170</v>
      </c>
      <c r="H61" s="79">
        <f>'POSEBNI DIO'!G274</f>
        <v>0</v>
      </c>
      <c r="I61" s="79">
        <f>'POSEBNI DIO'!H274</f>
        <v>0</v>
      </c>
      <c r="J61" s="79"/>
      <c r="O61" s="320">
        <f>'POSEBNI DIO'!F274</f>
        <v>170</v>
      </c>
    </row>
    <row r="62" spans="2:15" ht="34.5" customHeight="1" x14ac:dyDescent="0.25">
      <c r="B62" s="128"/>
      <c r="C62" s="133">
        <v>37</v>
      </c>
      <c r="D62" s="129"/>
      <c r="E62" s="127" t="s">
        <v>145</v>
      </c>
      <c r="F62" s="82">
        <v>42366.96</v>
      </c>
      <c r="G62" s="82">
        <v>37365</v>
      </c>
      <c r="H62" s="82">
        <f>H63+H64+H65+H66</f>
        <v>42000</v>
      </c>
      <c r="I62" s="82">
        <f>I63+I64+I65+I66</f>
        <v>41800</v>
      </c>
      <c r="J62" s="82">
        <f>J63+J64+J65+J66</f>
        <v>41800</v>
      </c>
      <c r="O62" s="350"/>
    </row>
    <row r="63" spans="2:15" x14ac:dyDescent="0.25">
      <c r="B63" s="14"/>
      <c r="C63" s="28"/>
      <c r="D63" s="15">
        <v>11</v>
      </c>
      <c r="E63" s="15" t="s">
        <v>18</v>
      </c>
      <c r="F63" s="306">
        <v>5302.67</v>
      </c>
      <c r="G63" s="116">
        <v>0</v>
      </c>
      <c r="H63" s="79"/>
      <c r="I63" s="79"/>
      <c r="J63" s="79"/>
      <c r="O63" s="320">
        <f>'POSEBNI DIO'!F10</f>
        <v>0</v>
      </c>
    </row>
    <row r="64" spans="2:15" x14ac:dyDescent="0.25">
      <c r="B64" s="14"/>
      <c r="C64" s="28"/>
      <c r="D64" s="15" t="s">
        <v>147</v>
      </c>
      <c r="E64" s="15" t="s">
        <v>128</v>
      </c>
      <c r="F64" s="297">
        <v>34378.29</v>
      </c>
      <c r="G64" s="297">
        <v>35215</v>
      </c>
      <c r="H64" s="79">
        <f>'POSEBNI DIO'!G276+'POSEBNI DIO'!G395</f>
        <v>40200</v>
      </c>
      <c r="I64" s="79">
        <f>'POSEBNI DIO'!H276+'POSEBNI DIO'!H395</f>
        <v>40000</v>
      </c>
      <c r="J64" s="79">
        <f>'POSEBNI DIO'!I276+'POSEBNI DIO'!I395</f>
        <v>40000</v>
      </c>
      <c r="O64" s="320">
        <f>'POSEBNI DIO'!F276+'POSEBNI DIO'!F395</f>
        <v>35215</v>
      </c>
    </row>
    <row r="65" spans="2:15" x14ac:dyDescent="0.25">
      <c r="B65" s="14"/>
      <c r="C65" s="28"/>
      <c r="D65" s="15">
        <v>41</v>
      </c>
      <c r="E65" s="15" t="s">
        <v>140</v>
      </c>
      <c r="F65" s="297">
        <v>2390</v>
      </c>
      <c r="G65" s="79">
        <f>'POSEBNI DIO'!F45</f>
        <v>2150</v>
      </c>
      <c r="H65" s="79">
        <f>'POSEBNI DIO'!G45</f>
        <v>1800</v>
      </c>
      <c r="I65" s="79">
        <f>'POSEBNI DIO'!H45</f>
        <v>1800</v>
      </c>
      <c r="J65" s="79">
        <f>'POSEBNI DIO'!I45</f>
        <v>1800</v>
      </c>
      <c r="O65" s="320">
        <f>'POSEBNI DIO'!F46</f>
        <v>0</v>
      </c>
    </row>
    <row r="66" spans="2:15" ht="14.25" customHeight="1" x14ac:dyDescent="0.25">
      <c r="B66" s="14"/>
      <c r="C66" s="28"/>
      <c r="D66" s="15">
        <v>37</v>
      </c>
      <c r="E66" s="15" t="s">
        <v>152</v>
      </c>
      <c r="F66" s="116">
        <v>296</v>
      </c>
      <c r="G66" s="116"/>
      <c r="H66" s="79"/>
      <c r="I66" s="79"/>
      <c r="J66" s="79"/>
      <c r="O66" s="320" t="e">
        <f>'POSEBNI DIO'!#REF!</f>
        <v>#REF!</v>
      </c>
    </row>
    <row r="67" spans="2:15" x14ac:dyDescent="0.25">
      <c r="B67" s="128"/>
      <c r="C67" s="133">
        <v>38</v>
      </c>
      <c r="D67" s="129"/>
      <c r="E67" s="129"/>
      <c r="F67" s="82">
        <v>1218.01</v>
      </c>
      <c r="G67" s="379">
        <f>G69+G68</f>
        <v>1318.35</v>
      </c>
      <c r="H67" s="82">
        <f>H69</f>
        <v>1250</v>
      </c>
      <c r="I67" s="82">
        <f t="shared" ref="I67:J67" si="5">I69</f>
        <v>1250</v>
      </c>
      <c r="J67" s="82">
        <f t="shared" si="5"/>
        <v>1250</v>
      </c>
      <c r="O67" s="320"/>
    </row>
    <row r="68" spans="2:15" x14ac:dyDescent="0.25">
      <c r="B68" s="14"/>
      <c r="C68" s="28"/>
      <c r="D68" s="15" t="s">
        <v>291</v>
      </c>
      <c r="E68" s="15" t="s">
        <v>292</v>
      </c>
      <c r="F68" s="79"/>
      <c r="G68" s="399">
        <v>1230.3499999999999</v>
      </c>
      <c r="H68" s="79"/>
      <c r="I68" s="79"/>
      <c r="J68" s="79"/>
      <c r="O68" s="320"/>
    </row>
    <row r="69" spans="2:15" ht="14.25" customHeight="1" x14ac:dyDescent="0.25">
      <c r="B69" s="14"/>
      <c r="C69" s="28"/>
      <c r="D69" s="15" t="s">
        <v>147</v>
      </c>
      <c r="E69" s="15" t="s">
        <v>128</v>
      </c>
      <c r="F69" s="79">
        <v>1218.01</v>
      </c>
      <c r="G69" s="378">
        <f>'POSEBNI DIO'!F239</f>
        <v>88</v>
      </c>
      <c r="H69" s="79">
        <v>1250</v>
      </c>
      <c r="I69" s="79">
        <v>1250</v>
      </c>
      <c r="J69" s="79">
        <v>1250</v>
      </c>
      <c r="O69" s="320"/>
    </row>
    <row r="70" spans="2:15" ht="25.5" x14ac:dyDescent="0.25">
      <c r="B70" s="144">
        <v>4</v>
      </c>
      <c r="C70" s="145"/>
      <c r="D70" s="145"/>
      <c r="E70" s="146" t="s">
        <v>23</v>
      </c>
      <c r="F70" s="91">
        <v>51655.92</v>
      </c>
      <c r="G70" s="91">
        <f>G71+G78</f>
        <v>36530</v>
      </c>
      <c r="H70" s="91">
        <f>H71</f>
        <v>37563</v>
      </c>
      <c r="I70" s="91">
        <f>I71</f>
        <v>36600</v>
      </c>
      <c r="J70" s="91">
        <f>J71</f>
        <v>36600</v>
      </c>
      <c r="O70" s="314"/>
    </row>
    <row r="71" spans="2:15" ht="25.5" customHeight="1" x14ac:dyDescent="0.25">
      <c r="B71" s="142"/>
      <c r="C71" s="142">
        <v>42</v>
      </c>
      <c r="D71" s="142"/>
      <c r="E71" s="143" t="s">
        <v>39</v>
      </c>
      <c r="F71" s="82">
        <v>51655.92</v>
      </c>
      <c r="G71" s="82">
        <v>31905</v>
      </c>
      <c r="H71" s="82">
        <f>H72+H73+H74+H75+H76+H77</f>
        <v>37563</v>
      </c>
      <c r="I71" s="82">
        <f>I72+I73+I74+I75+I76+I77</f>
        <v>36600</v>
      </c>
      <c r="J71" s="82">
        <f>J72+J73+J74+J75+J76+J77</f>
        <v>36600</v>
      </c>
      <c r="O71" s="314"/>
    </row>
    <row r="72" spans="2:15" x14ac:dyDescent="0.25">
      <c r="B72" s="16"/>
      <c r="C72" s="16"/>
      <c r="D72" s="16">
        <v>33</v>
      </c>
      <c r="E72" s="15" t="s">
        <v>32</v>
      </c>
      <c r="F72" s="79">
        <v>409.38</v>
      </c>
      <c r="G72" s="79">
        <v>400</v>
      </c>
      <c r="H72" s="79">
        <f>'POSEBNI DIO'!G367</f>
        <v>1000</v>
      </c>
      <c r="I72" s="79">
        <f>'POSEBNI DIO'!H367</f>
        <v>1000</v>
      </c>
      <c r="J72" s="79">
        <f>'POSEBNI DIO'!I367</f>
        <v>1000</v>
      </c>
      <c r="O72" s="319">
        <f>'POSEBNI DIO'!F368+'POSEBNI DIO'!F370</f>
        <v>0</v>
      </c>
    </row>
    <row r="73" spans="2:15" x14ac:dyDescent="0.25">
      <c r="B73" s="16"/>
      <c r="C73" s="16"/>
      <c r="D73" s="15">
        <v>37</v>
      </c>
      <c r="E73" s="15" t="s">
        <v>152</v>
      </c>
      <c r="F73" s="297">
        <v>848.44</v>
      </c>
      <c r="G73" s="297"/>
      <c r="H73" s="79"/>
      <c r="I73" s="79"/>
      <c r="J73" s="79"/>
      <c r="O73" s="319">
        <f>'POSEBNI DIO'!F385</f>
        <v>605</v>
      </c>
    </row>
    <row r="74" spans="2:15" x14ac:dyDescent="0.25">
      <c r="B74" s="16"/>
      <c r="C74" s="16"/>
      <c r="D74" s="15" t="s">
        <v>147</v>
      </c>
      <c r="E74" s="15" t="s">
        <v>128</v>
      </c>
      <c r="F74" s="297">
        <v>43211.42</v>
      </c>
      <c r="G74" s="297">
        <v>30000</v>
      </c>
      <c r="H74" s="79">
        <f>'POSEBNI DIO'!G398+'POSEBNI DIO'!G374</f>
        <v>35963</v>
      </c>
      <c r="I74" s="79">
        <f>'POSEBNI DIO'!H398+'POSEBNI DIO'!H374</f>
        <v>35000</v>
      </c>
      <c r="J74" s="79">
        <f>'POSEBNI DIO'!I398+'POSEBNI DIO'!I374</f>
        <v>35000</v>
      </c>
      <c r="O74" s="319">
        <f>'POSEBNI DIO'!F398+'POSEBNI DIO'!F373</f>
        <v>0</v>
      </c>
    </row>
    <row r="75" spans="2:15" x14ac:dyDescent="0.25">
      <c r="B75" s="16"/>
      <c r="C75" s="16"/>
      <c r="D75" s="15" t="s">
        <v>154</v>
      </c>
      <c r="E75" s="15" t="s">
        <v>64</v>
      </c>
      <c r="F75" s="297">
        <v>1665.43</v>
      </c>
      <c r="G75" s="297">
        <v>605</v>
      </c>
      <c r="H75" s="79"/>
      <c r="I75" s="79"/>
      <c r="J75" s="79"/>
      <c r="O75" s="319"/>
    </row>
    <row r="76" spans="2:15" x14ac:dyDescent="0.25">
      <c r="B76" s="16"/>
      <c r="C76" s="16"/>
      <c r="D76" s="15" t="s">
        <v>151</v>
      </c>
      <c r="E76" s="15" t="s">
        <v>64</v>
      </c>
      <c r="F76" s="297">
        <v>0</v>
      </c>
      <c r="G76" s="297"/>
      <c r="H76" s="79">
        <f>'POSEBNI DIO'!G324</f>
        <v>0</v>
      </c>
      <c r="I76" s="79">
        <f>'POSEBNI DIO'!H324</f>
        <v>0</v>
      </c>
      <c r="J76" s="79"/>
      <c r="O76" s="319">
        <f>'POSEBNI DIO'!F324</f>
        <v>0</v>
      </c>
    </row>
    <row r="77" spans="2:15" x14ac:dyDescent="0.25">
      <c r="B77" s="16"/>
      <c r="C77" s="16"/>
      <c r="D77" s="15">
        <v>11</v>
      </c>
      <c r="E77" s="15" t="s">
        <v>18</v>
      </c>
      <c r="F77" s="297">
        <v>5521.25</v>
      </c>
      <c r="G77" s="297"/>
      <c r="H77" s="79">
        <f>'POSEBNI DIO'!G164</f>
        <v>600</v>
      </c>
      <c r="I77" s="79">
        <f>'POSEBNI DIO'!H164</f>
        <v>600</v>
      </c>
      <c r="J77" s="79">
        <f>'POSEBNI DIO'!I164</f>
        <v>600</v>
      </c>
      <c r="O77" s="319">
        <f>'POSEBNI DIO'!F156</f>
        <v>0</v>
      </c>
    </row>
    <row r="78" spans="2:15" ht="25.5" x14ac:dyDescent="0.25">
      <c r="B78" s="142"/>
      <c r="C78" s="142">
        <v>45</v>
      </c>
      <c r="D78" s="142"/>
      <c r="E78" s="143" t="s">
        <v>294</v>
      </c>
      <c r="F78" s="82"/>
      <c r="G78" s="82">
        <f>G79</f>
        <v>4625</v>
      </c>
      <c r="H78" s="82"/>
      <c r="I78" s="82"/>
      <c r="J78" s="82"/>
      <c r="O78" s="320"/>
    </row>
    <row r="79" spans="2:15" x14ac:dyDescent="0.25">
      <c r="B79" s="16"/>
      <c r="C79" s="16"/>
      <c r="D79" s="15">
        <v>11</v>
      </c>
      <c r="E79" s="15" t="s">
        <v>295</v>
      </c>
      <c r="F79" s="297"/>
      <c r="G79" s="297">
        <v>4625</v>
      </c>
      <c r="H79" s="79"/>
      <c r="I79" s="79"/>
      <c r="J79" s="79"/>
      <c r="O79" s="320"/>
    </row>
    <row r="80" spans="2:15" x14ac:dyDescent="0.25">
      <c r="B80" s="148"/>
      <c r="C80" s="148"/>
      <c r="D80" s="148"/>
      <c r="E80" s="149" t="s">
        <v>153</v>
      </c>
      <c r="F80" s="153">
        <f>F70+F40</f>
        <v>2069764.96</v>
      </c>
      <c r="G80" s="153">
        <f>G70+G40</f>
        <v>2726178.2800000003</v>
      </c>
      <c r="H80" s="153">
        <f>H70+H40</f>
        <v>2551400</v>
      </c>
      <c r="I80" s="153">
        <f>I70+I40</f>
        <v>2550437</v>
      </c>
      <c r="J80" s="153">
        <f>J70+J40</f>
        <v>2550437</v>
      </c>
    </row>
  </sheetData>
  <mergeCells count="5">
    <mergeCell ref="A7:I7"/>
    <mergeCell ref="A37:I37"/>
    <mergeCell ref="A3:I3"/>
    <mergeCell ref="A5:I5"/>
    <mergeCell ref="A1:J1"/>
  </mergeCells>
  <pageMargins left="0.25" right="0.25" top="0.75" bottom="0.75" header="0.3" footer="0.3"/>
  <pageSetup paperSize="290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5"/>
  <sheetViews>
    <sheetView workbookViewId="0">
      <selection sqref="A1:J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1" ht="42" customHeight="1" x14ac:dyDescent="0.25">
      <c r="A1" s="443" t="s">
        <v>298</v>
      </c>
      <c r="B1" s="443"/>
      <c r="C1" s="443"/>
      <c r="D1" s="443"/>
      <c r="E1" s="443"/>
      <c r="F1" s="443"/>
      <c r="G1" s="443"/>
      <c r="H1" s="443"/>
      <c r="I1" s="443"/>
      <c r="J1" s="443"/>
      <c r="K1" s="176"/>
    </row>
    <row r="2" spans="1:11" ht="18" customHeight="1" x14ac:dyDescent="0.25">
      <c r="A2" s="5"/>
      <c r="B2" s="5"/>
      <c r="C2" s="5"/>
      <c r="D2" s="5"/>
      <c r="E2" s="5"/>
      <c r="F2" s="5"/>
    </row>
    <row r="3" spans="1:11" ht="15.75" x14ac:dyDescent="0.25">
      <c r="A3" s="426" t="s">
        <v>28</v>
      </c>
      <c r="B3" s="426"/>
      <c r="C3" s="426"/>
      <c r="D3" s="426"/>
      <c r="E3" s="449"/>
      <c r="F3" s="449"/>
    </row>
    <row r="4" spans="1:11" ht="18" x14ac:dyDescent="0.25">
      <c r="A4" s="5"/>
      <c r="B4" s="5"/>
      <c r="C4" s="5"/>
      <c r="D4" s="5"/>
      <c r="E4" s="6"/>
      <c r="F4" s="6"/>
    </row>
    <row r="5" spans="1:11" ht="18" customHeight="1" x14ac:dyDescent="0.25">
      <c r="A5" s="426" t="s">
        <v>13</v>
      </c>
      <c r="B5" s="427"/>
      <c r="C5" s="427"/>
      <c r="D5" s="427"/>
      <c r="E5" s="427"/>
      <c r="F5" s="427"/>
    </row>
    <row r="6" spans="1:11" ht="18" x14ac:dyDescent="0.25">
      <c r="A6" s="5"/>
      <c r="B6" s="5"/>
      <c r="C6" s="5"/>
      <c r="D6" s="5"/>
      <c r="E6" s="6"/>
      <c r="F6" s="6"/>
    </row>
    <row r="7" spans="1:11" ht="15.75" x14ac:dyDescent="0.25">
      <c r="A7" s="426" t="s">
        <v>24</v>
      </c>
      <c r="B7" s="448"/>
      <c r="C7" s="448"/>
      <c r="D7" s="448"/>
      <c r="E7" s="448"/>
      <c r="F7" s="448"/>
    </row>
    <row r="8" spans="1:11" ht="18" x14ac:dyDescent="0.25">
      <c r="A8" s="5"/>
      <c r="B8" s="5"/>
      <c r="C8" s="5"/>
      <c r="D8" s="5"/>
      <c r="E8" s="6"/>
      <c r="F8" s="6"/>
    </row>
    <row r="9" spans="1:11" x14ac:dyDescent="0.25">
      <c r="A9" s="23" t="s">
        <v>25</v>
      </c>
      <c r="B9" s="23" t="s">
        <v>194</v>
      </c>
      <c r="C9" s="23" t="s">
        <v>239</v>
      </c>
      <c r="D9" s="23" t="s">
        <v>246</v>
      </c>
      <c r="E9" s="23" t="s">
        <v>243</v>
      </c>
      <c r="F9" s="23" t="s">
        <v>244</v>
      </c>
    </row>
    <row r="10" spans="1:11" ht="15.75" customHeight="1" x14ac:dyDescent="0.25">
      <c r="A10" s="13" t="s">
        <v>26</v>
      </c>
      <c r="B10" s="10"/>
      <c r="C10" s="11"/>
      <c r="D10" s="11"/>
      <c r="E10" s="11"/>
      <c r="F10" s="11"/>
    </row>
    <row r="11" spans="1:11" ht="15.75" customHeight="1" x14ac:dyDescent="0.25">
      <c r="A11" s="13" t="s">
        <v>156</v>
      </c>
      <c r="B11" s="156">
        <f>B12+B14</f>
        <v>2069764.96</v>
      </c>
      <c r="C11" s="156">
        <f t="shared" ref="C11" si="0">C12+C14</f>
        <v>2664117</v>
      </c>
      <c r="D11" s="156">
        <f>D13+D14</f>
        <v>2551400</v>
      </c>
      <c r="E11" s="156">
        <f t="shared" ref="E11:F11" si="1">E12+E14</f>
        <v>2550437</v>
      </c>
      <c r="F11" s="156">
        <f t="shared" si="1"/>
        <v>2550437</v>
      </c>
    </row>
    <row r="12" spans="1:11" x14ac:dyDescent="0.25">
      <c r="A12" s="155" t="s">
        <v>157</v>
      </c>
      <c r="B12" s="79">
        <f>B13</f>
        <v>2018109.04</v>
      </c>
      <c r="C12" s="79">
        <v>2627587</v>
      </c>
      <c r="D12" s="79">
        <f>D13</f>
        <v>2513837</v>
      </c>
      <c r="E12" s="79">
        <f t="shared" ref="E12:F12" si="2">E13</f>
        <v>2513837</v>
      </c>
      <c r="F12" s="79">
        <f t="shared" si="2"/>
        <v>2513837</v>
      </c>
    </row>
    <row r="13" spans="1:11" x14ac:dyDescent="0.25">
      <c r="A13" s="154" t="s">
        <v>158</v>
      </c>
      <c r="B13" s="79">
        <v>2018109.04</v>
      </c>
      <c r="C13" s="79">
        <v>2627587</v>
      </c>
      <c r="D13" s="79">
        <f>' Račun prihoda i rashoda'!H40</f>
        <v>2513837</v>
      </c>
      <c r="E13" s="79">
        <f>' Račun prihoda i rashoda'!I40</f>
        <v>2513837</v>
      </c>
      <c r="F13" s="79">
        <f>' Račun prihoda i rashoda'!J40</f>
        <v>2513837</v>
      </c>
    </row>
    <row r="14" spans="1:11" x14ac:dyDescent="0.25">
      <c r="A14" s="16" t="s">
        <v>159</v>
      </c>
      <c r="B14" s="79">
        <f>' Račun prihoda i rashoda'!F70</f>
        <v>51655.92</v>
      </c>
      <c r="C14" s="79">
        <f>' Račun prihoda i rashoda'!G70</f>
        <v>36530</v>
      </c>
      <c r="D14" s="79">
        <f>' Račun prihoda i rashoda'!H70</f>
        <v>37563</v>
      </c>
      <c r="E14" s="79">
        <f>' Račun prihoda i rashoda'!I70</f>
        <v>36600</v>
      </c>
      <c r="F14" s="79">
        <f>' Račun prihoda i rashoda'!J70</f>
        <v>36600</v>
      </c>
    </row>
    <row r="15" spans="1:11" x14ac:dyDescent="0.25">
      <c r="A15" s="18"/>
      <c r="B15" s="10"/>
      <c r="C15" s="11"/>
      <c r="D15" s="11"/>
      <c r="E15" s="11"/>
      <c r="F15" s="12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14"/>
  <sheetViews>
    <sheetView topLeftCell="A391" zoomScale="85" zoomScaleNormal="85" workbookViewId="0">
      <selection activeCell="I330" sqref="I330"/>
    </sheetView>
  </sheetViews>
  <sheetFormatPr defaultRowHeight="15" x14ac:dyDescent="0.25"/>
  <cols>
    <col min="1" max="1" width="16.28515625" customWidth="1"/>
    <col min="2" max="2" width="7.42578125" customWidth="1"/>
    <col min="3" max="3" width="5.140625" customWidth="1"/>
    <col min="4" max="4" width="29.5703125" customWidth="1"/>
    <col min="5" max="5" width="14.28515625" customWidth="1"/>
    <col min="6" max="6" width="13.140625" customWidth="1"/>
    <col min="7" max="7" width="14.42578125" customWidth="1"/>
    <col min="8" max="8" width="14.5703125" customWidth="1"/>
    <col min="9" max="9" width="12.7109375" customWidth="1"/>
    <col min="10" max="10" width="11.5703125" bestFit="1" customWidth="1"/>
  </cols>
  <sheetData>
    <row r="1" spans="1:11" ht="42" customHeight="1" x14ac:dyDescent="0.25">
      <c r="A1" s="176"/>
      <c r="B1" s="443" t="s">
        <v>300</v>
      </c>
      <c r="C1" s="443"/>
      <c r="D1" s="443"/>
      <c r="E1" s="443"/>
      <c r="F1" s="443"/>
      <c r="G1" s="443"/>
      <c r="H1" s="443"/>
      <c r="I1" s="443"/>
      <c r="J1" s="443"/>
      <c r="K1" s="443"/>
    </row>
    <row r="2" spans="1:11" ht="18" x14ac:dyDescent="0.25">
      <c r="A2" s="5"/>
      <c r="B2" s="5"/>
      <c r="C2" s="5"/>
      <c r="D2" s="5"/>
      <c r="E2" s="5"/>
      <c r="F2" s="5"/>
      <c r="G2" s="5"/>
      <c r="H2" s="6"/>
      <c r="I2" s="6"/>
      <c r="J2" s="314"/>
    </row>
    <row r="3" spans="1:11" ht="18" customHeight="1" x14ac:dyDescent="0.25">
      <c r="A3" s="426" t="s">
        <v>27</v>
      </c>
      <c r="B3" s="427"/>
      <c r="C3" s="427"/>
      <c r="D3" s="427"/>
      <c r="E3" s="427"/>
      <c r="F3" s="427"/>
      <c r="G3" s="427"/>
      <c r="H3" s="427"/>
      <c r="I3" s="427"/>
      <c r="J3" s="314"/>
    </row>
    <row r="4" spans="1:11" ht="18" x14ac:dyDescent="0.25">
      <c r="A4" s="5"/>
      <c r="B4" s="5"/>
      <c r="C4" s="5"/>
      <c r="D4" s="5"/>
      <c r="E4" s="5"/>
      <c r="F4" s="5"/>
      <c r="G4" s="5"/>
      <c r="H4" s="6"/>
      <c r="I4" s="6"/>
      <c r="J4" s="314"/>
    </row>
    <row r="5" spans="1:11" ht="30" customHeight="1" x14ac:dyDescent="0.25">
      <c r="A5" s="453" t="s">
        <v>29</v>
      </c>
      <c r="B5" s="454"/>
      <c r="C5" s="455"/>
      <c r="D5" s="22" t="s">
        <v>30</v>
      </c>
      <c r="E5" s="23" t="s">
        <v>194</v>
      </c>
      <c r="F5" s="23" t="s">
        <v>239</v>
      </c>
      <c r="G5" s="334" t="s">
        <v>242</v>
      </c>
      <c r="H5" s="23" t="s">
        <v>243</v>
      </c>
      <c r="I5" s="23" t="s">
        <v>244</v>
      </c>
      <c r="J5" s="333"/>
    </row>
    <row r="6" spans="1:11" ht="25.5" x14ac:dyDescent="0.25">
      <c r="A6" s="456" t="s">
        <v>41</v>
      </c>
      <c r="B6" s="457"/>
      <c r="C6" s="458"/>
      <c r="D6" s="119" t="s">
        <v>141</v>
      </c>
      <c r="E6" s="119" t="s">
        <v>203</v>
      </c>
      <c r="F6" s="119" t="s">
        <v>204</v>
      </c>
      <c r="G6" s="119" t="s">
        <v>280</v>
      </c>
      <c r="H6" s="119" t="s">
        <v>281</v>
      </c>
      <c r="I6" s="119" t="s">
        <v>282</v>
      </c>
      <c r="J6" s="314"/>
    </row>
    <row r="7" spans="1:11" ht="38.25" x14ac:dyDescent="0.25">
      <c r="A7" s="433" t="s">
        <v>142</v>
      </c>
      <c r="B7" s="434"/>
      <c r="C7" s="435"/>
      <c r="D7" s="108" t="s">
        <v>143</v>
      </c>
      <c r="E7" s="110">
        <f>E9</f>
        <v>5302.67</v>
      </c>
      <c r="F7" s="126"/>
      <c r="G7" s="325"/>
      <c r="H7" s="200"/>
      <c r="I7" s="200"/>
      <c r="J7" s="314"/>
    </row>
    <row r="8" spans="1:11" x14ac:dyDescent="0.25">
      <c r="A8" s="450" t="s">
        <v>56</v>
      </c>
      <c r="B8" s="451"/>
      <c r="C8" s="452"/>
      <c r="D8" s="109" t="s">
        <v>144</v>
      </c>
      <c r="E8" s="119"/>
      <c r="F8" s="119"/>
      <c r="G8" s="116"/>
      <c r="H8" s="119"/>
      <c r="I8" s="119"/>
      <c r="J8" s="314"/>
    </row>
    <row r="9" spans="1:11" ht="25.5" x14ac:dyDescent="0.25">
      <c r="A9" s="120">
        <v>37</v>
      </c>
      <c r="B9" s="121"/>
      <c r="C9" s="122"/>
      <c r="D9" s="127" t="s">
        <v>145</v>
      </c>
      <c r="E9" s="123">
        <f>E10</f>
        <v>5302.67</v>
      </c>
      <c r="F9" s="123"/>
      <c r="G9" s="326"/>
      <c r="H9" s="123"/>
      <c r="I9" s="123"/>
      <c r="J9" s="314"/>
    </row>
    <row r="10" spans="1:11" ht="25.5" x14ac:dyDescent="0.25">
      <c r="A10" s="120">
        <v>372</v>
      </c>
      <c r="B10" s="121"/>
      <c r="C10" s="122"/>
      <c r="D10" s="127" t="s">
        <v>145</v>
      </c>
      <c r="E10" s="123">
        <f>E11</f>
        <v>5302.67</v>
      </c>
      <c r="F10" s="172"/>
      <c r="G10" s="326"/>
      <c r="H10" s="123"/>
      <c r="I10" s="123"/>
      <c r="J10" s="314"/>
    </row>
    <row r="11" spans="1:11" ht="25.5" x14ac:dyDescent="0.25">
      <c r="A11" s="124">
        <v>3722</v>
      </c>
      <c r="B11" s="117"/>
      <c r="C11" s="118"/>
      <c r="D11" s="111" t="s">
        <v>112</v>
      </c>
      <c r="E11" s="125">
        <v>5302.67</v>
      </c>
      <c r="F11" s="175"/>
      <c r="G11" s="116"/>
      <c r="H11" s="201"/>
      <c r="I11" s="201"/>
      <c r="J11" s="314"/>
    </row>
    <row r="12" spans="1:11" ht="15" customHeight="1" x14ac:dyDescent="0.25">
      <c r="A12" s="433" t="s">
        <v>161</v>
      </c>
      <c r="B12" s="434"/>
      <c r="C12" s="435"/>
      <c r="D12" s="159" t="s">
        <v>162</v>
      </c>
      <c r="E12" s="258">
        <f>E13</f>
        <v>2496.75</v>
      </c>
      <c r="F12" s="126"/>
      <c r="G12" s="330"/>
      <c r="H12" s="173"/>
      <c r="I12" s="173"/>
      <c r="J12" s="314"/>
    </row>
    <row r="13" spans="1:11" x14ac:dyDescent="0.25">
      <c r="A13" s="174">
        <v>32</v>
      </c>
      <c r="B13" s="121"/>
      <c r="C13" s="122"/>
      <c r="D13" s="161" t="s">
        <v>163</v>
      </c>
      <c r="E13" s="127">
        <f>E14</f>
        <v>2496.75</v>
      </c>
      <c r="F13" s="172"/>
      <c r="G13" s="326"/>
      <c r="H13" s="127"/>
      <c r="I13" s="127"/>
      <c r="J13" s="314"/>
    </row>
    <row r="14" spans="1:11" x14ac:dyDescent="0.25">
      <c r="A14" s="124">
        <v>3223</v>
      </c>
      <c r="B14" s="117"/>
      <c r="C14" s="118"/>
      <c r="D14" s="160" t="s">
        <v>98</v>
      </c>
      <c r="E14" s="125">
        <v>2496.75</v>
      </c>
      <c r="F14" s="175"/>
      <c r="G14" s="116"/>
      <c r="H14" s="175"/>
      <c r="I14" s="125"/>
      <c r="J14" s="315">
        <v>4282</v>
      </c>
    </row>
    <row r="15" spans="1:11" ht="38.25" x14ac:dyDescent="0.25">
      <c r="A15" s="456" t="s">
        <v>41</v>
      </c>
      <c r="B15" s="457"/>
      <c r="C15" s="458"/>
      <c r="D15" s="30" t="s">
        <v>42</v>
      </c>
      <c r="E15" s="360">
        <f>E16+E48</f>
        <v>84834</v>
      </c>
      <c r="F15" s="360"/>
      <c r="G15" s="361">
        <f>G16+G48</f>
        <v>124122</v>
      </c>
      <c r="H15" s="362"/>
      <c r="I15" s="362"/>
      <c r="J15" s="315"/>
    </row>
    <row r="16" spans="1:11" x14ac:dyDescent="0.25">
      <c r="A16" s="433" t="s">
        <v>43</v>
      </c>
      <c r="B16" s="434"/>
      <c r="C16" s="435"/>
      <c r="D16" s="42" t="s">
        <v>19</v>
      </c>
      <c r="E16" s="35">
        <f>E19+E42+E45</f>
        <v>71622</v>
      </c>
      <c r="F16" s="35">
        <f>F19+F42+F45</f>
        <v>110090</v>
      </c>
      <c r="G16" s="357">
        <f>G19+G42+G45</f>
        <v>110090</v>
      </c>
      <c r="H16" s="357">
        <f t="shared" ref="H16:I16" si="0">H19+H42+H45</f>
        <v>110090</v>
      </c>
      <c r="I16" s="357">
        <f t="shared" si="0"/>
        <v>110090</v>
      </c>
      <c r="J16" s="315"/>
    </row>
    <row r="17" spans="1:10" ht="26.25" customHeight="1" x14ac:dyDescent="0.25">
      <c r="A17" s="467" t="s">
        <v>45</v>
      </c>
      <c r="B17" s="468"/>
      <c r="C17" s="469"/>
      <c r="D17" s="70" t="s">
        <v>44</v>
      </c>
      <c r="E17" s="69"/>
      <c r="F17" s="69"/>
      <c r="G17" s="330"/>
      <c r="H17" s="68"/>
      <c r="I17" s="71"/>
      <c r="J17" s="315"/>
    </row>
    <row r="18" spans="1:10" x14ac:dyDescent="0.25">
      <c r="A18" s="479">
        <v>3</v>
      </c>
      <c r="B18" s="480"/>
      <c r="C18" s="481"/>
      <c r="D18" s="29" t="s">
        <v>21</v>
      </c>
      <c r="E18" s="11"/>
      <c r="F18" s="11"/>
      <c r="G18" s="116"/>
      <c r="H18" s="10"/>
      <c r="I18" s="12"/>
      <c r="J18" s="315"/>
    </row>
    <row r="19" spans="1:10" x14ac:dyDescent="0.25">
      <c r="A19" s="459">
        <v>32</v>
      </c>
      <c r="B19" s="460"/>
      <c r="C19" s="461"/>
      <c r="D19" s="60" t="s">
        <v>31</v>
      </c>
      <c r="E19" s="80">
        <f>E21+E22+E23+E25+E26+E27+E28+E30+E31+E32+E33+E34+E35+E37+E38+E39+E40+E41</f>
        <v>68232</v>
      </c>
      <c r="F19" s="326">
        <f>F20+F24+F29+F36</f>
        <v>106640</v>
      </c>
      <c r="G19" s="326">
        <f>G20+G24+G29+G36</f>
        <v>106990</v>
      </c>
      <c r="H19" s="326">
        <f>H20+H24+H29+H36</f>
        <v>106990</v>
      </c>
      <c r="I19" s="326">
        <f>I20+I24+I29+I36</f>
        <v>106990</v>
      </c>
      <c r="J19" s="315"/>
    </row>
    <row r="20" spans="1:10" x14ac:dyDescent="0.25">
      <c r="A20" s="221">
        <v>321</v>
      </c>
      <c r="B20" s="222"/>
      <c r="C20" s="223"/>
      <c r="D20" s="228" t="s">
        <v>164</v>
      </c>
      <c r="E20" s="225">
        <f>E21+E22+E23</f>
        <v>2969.5499999999997</v>
      </c>
      <c r="F20" s="407">
        <f>F21+F22+F23</f>
        <v>2350</v>
      </c>
      <c r="G20" s="407">
        <f>G21+G22+G23</f>
        <v>2750</v>
      </c>
      <c r="H20" s="407">
        <f>H21+H22+H23</f>
        <v>2750</v>
      </c>
      <c r="I20" s="407">
        <f>I21+I22+I23</f>
        <v>2750</v>
      </c>
      <c r="J20" s="315"/>
    </row>
    <row r="21" spans="1:10" x14ac:dyDescent="0.25">
      <c r="A21" s="50">
        <v>3211</v>
      </c>
      <c r="B21" s="51"/>
      <c r="C21" s="52"/>
      <c r="D21" s="49" t="s">
        <v>95</v>
      </c>
      <c r="E21" s="81">
        <v>2498.9499999999998</v>
      </c>
      <c r="F21" s="408">
        <v>1700</v>
      </c>
      <c r="G21" s="409">
        <v>2200</v>
      </c>
      <c r="H21" s="409">
        <v>2200</v>
      </c>
      <c r="I21" s="409">
        <v>2200</v>
      </c>
      <c r="J21" s="315">
        <v>1500</v>
      </c>
    </row>
    <row r="22" spans="1:10" x14ac:dyDescent="0.25">
      <c r="A22" s="50">
        <v>3213</v>
      </c>
      <c r="B22" s="51"/>
      <c r="C22" s="52"/>
      <c r="D22" s="49" t="s">
        <v>96</v>
      </c>
      <c r="E22" s="81">
        <v>373</v>
      </c>
      <c r="F22" s="408">
        <v>500</v>
      </c>
      <c r="G22" s="409">
        <v>400</v>
      </c>
      <c r="H22" s="409">
        <v>400</v>
      </c>
      <c r="I22" s="409">
        <v>400</v>
      </c>
      <c r="J22" s="315">
        <v>300</v>
      </c>
    </row>
    <row r="23" spans="1:10" ht="25.5" x14ac:dyDescent="0.25">
      <c r="A23" s="50">
        <v>3214</v>
      </c>
      <c r="B23" s="51"/>
      <c r="C23" s="52"/>
      <c r="D23" s="49" t="s">
        <v>97</v>
      </c>
      <c r="E23" s="81">
        <v>97.6</v>
      </c>
      <c r="F23" s="408">
        <v>150</v>
      </c>
      <c r="G23" s="409">
        <v>150</v>
      </c>
      <c r="H23" s="409">
        <v>150</v>
      </c>
      <c r="I23" s="409">
        <v>150</v>
      </c>
      <c r="J23" s="315">
        <v>150</v>
      </c>
    </row>
    <row r="24" spans="1:10" x14ac:dyDescent="0.25">
      <c r="A24" s="221">
        <v>322</v>
      </c>
      <c r="B24" s="222"/>
      <c r="C24" s="223"/>
      <c r="D24" s="224" t="s">
        <v>165</v>
      </c>
      <c r="E24" s="235">
        <f>E25+E26+E27+E28</f>
        <v>44078.109999999993</v>
      </c>
      <c r="F24" s="407">
        <f>F25+F26+F27+F28</f>
        <v>82877</v>
      </c>
      <c r="G24" s="407">
        <f>G25+G26+G27+G28</f>
        <v>82525</v>
      </c>
      <c r="H24" s="407">
        <f>H25+H26+H27+H28</f>
        <v>82525</v>
      </c>
      <c r="I24" s="407">
        <f>I25+I26+I27+I28</f>
        <v>82525</v>
      </c>
      <c r="J24" s="315"/>
    </row>
    <row r="25" spans="1:10" x14ac:dyDescent="0.25">
      <c r="A25" s="50">
        <v>3221</v>
      </c>
      <c r="B25" s="51"/>
      <c r="C25" s="52"/>
      <c r="D25" s="49" t="s">
        <v>74</v>
      </c>
      <c r="E25" s="81">
        <v>18586.22</v>
      </c>
      <c r="F25" s="408">
        <v>15177</v>
      </c>
      <c r="G25" s="409">
        <v>20225</v>
      </c>
      <c r="H25" s="409">
        <v>20225</v>
      </c>
      <c r="I25" s="409">
        <v>20225</v>
      </c>
      <c r="J25" s="315">
        <v>13000</v>
      </c>
    </row>
    <row r="26" spans="1:10" x14ac:dyDescent="0.25">
      <c r="A26" s="50">
        <v>3223</v>
      </c>
      <c r="B26" s="51"/>
      <c r="C26" s="52"/>
      <c r="D26" s="49" t="s">
        <v>98</v>
      </c>
      <c r="E26" s="81">
        <v>23416.12</v>
      </c>
      <c r="F26" s="408">
        <v>66400</v>
      </c>
      <c r="G26" s="409">
        <v>60000</v>
      </c>
      <c r="H26" s="409">
        <v>60000</v>
      </c>
      <c r="I26" s="409">
        <v>60000</v>
      </c>
      <c r="J26" s="315">
        <v>33353.839999999997</v>
      </c>
    </row>
    <row r="27" spans="1:10" x14ac:dyDescent="0.25">
      <c r="A27" s="50">
        <v>3225</v>
      </c>
      <c r="B27" s="51"/>
      <c r="C27" s="52"/>
      <c r="D27" s="49" t="s">
        <v>76</v>
      </c>
      <c r="E27" s="81">
        <v>1775.77</v>
      </c>
      <c r="F27" s="408">
        <v>1000</v>
      </c>
      <c r="G27" s="409">
        <v>1800</v>
      </c>
      <c r="H27" s="409">
        <v>1800</v>
      </c>
      <c r="I27" s="409">
        <v>1800</v>
      </c>
      <c r="J27" s="315">
        <v>1000</v>
      </c>
    </row>
    <row r="28" spans="1:10" ht="25.5" x14ac:dyDescent="0.25">
      <c r="A28" s="50">
        <v>3227</v>
      </c>
      <c r="B28" s="51"/>
      <c r="C28" s="52"/>
      <c r="D28" s="49" t="s">
        <v>99</v>
      </c>
      <c r="E28" s="81">
        <v>300</v>
      </c>
      <c r="F28" s="408">
        <v>300</v>
      </c>
      <c r="G28" s="409">
        <v>500</v>
      </c>
      <c r="H28" s="409">
        <v>500</v>
      </c>
      <c r="I28" s="409">
        <v>500</v>
      </c>
      <c r="J28" s="315">
        <v>300</v>
      </c>
    </row>
    <row r="29" spans="1:10" x14ac:dyDescent="0.25">
      <c r="A29" s="221">
        <v>323</v>
      </c>
      <c r="B29" s="222"/>
      <c r="C29" s="223"/>
      <c r="D29" s="224" t="s">
        <v>166</v>
      </c>
      <c r="E29" s="227">
        <f>E30+E31+E32+E33+E34+E35</f>
        <v>19615.159999999996</v>
      </c>
      <c r="F29" s="407">
        <f>F30+F31+F32+F33+F34+F35</f>
        <v>19618</v>
      </c>
      <c r="G29" s="407">
        <f>G30+G31+G32+G33+G34+G35</f>
        <v>19800</v>
      </c>
      <c r="H29" s="407">
        <f>H30+H31+H32+H33+H34+H35</f>
        <v>19800</v>
      </c>
      <c r="I29" s="407">
        <f>I30+I31+I32+I33+I34+I35</f>
        <v>19800</v>
      </c>
      <c r="J29" s="315"/>
    </row>
    <row r="30" spans="1:10" x14ac:dyDescent="0.25">
      <c r="A30" s="50">
        <v>3231</v>
      </c>
      <c r="B30" s="51"/>
      <c r="C30" s="52"/>
      <c r="D30" s="49" t="s">
        <v>100</v>
      </c>
      <c r="E30" s="81">
        <v>2445.69</v>
      </c>
      <c r="F30" s="408">
        <v>2000</v>
      </c>
      <c r="G30" s="409">
        <v>2100</v>
      </c>
      <c r="H30" s="409">
        <v>2100</v>
      </c>
      <c r="I30" s="409">
        <v>2100</v>
      </c>
      <c r="J30" s="315">
        <v>2380</v>
      </c>
    </row>
    <row r="31" spans="1:10" ht="21" customHeight="1" x14ac:dyDescent="0.25">
      <c r="A31" s="50">
        <v>3233</v>
      </c>
      <c r="B31" s="51"/>
      <c r="C31" s="52"/>
      <c r="D31" s="49" t="s">
        <v>101</v>
      </c>
      <c r="E31" s="81">
        <v>248.85</v>
      </c>
      <c r="F31" s="408">
        <v>500</v>
      </c>
      <c r="G31" s="409">
        <v>300</v>
      </c>
      <c r="H31" s="409">
        <v>300</v>
      </c>
      <c r="I31" s="409">
        <v>300</v>
      </c>
      <c r="J31" s="315">
        <v>497.71</v>
      </c>
    </row>
    <row r="32" spans="1:10" ht="16.5" customHeight="1" x14ac:dyDescent="0.25">
      <c r="A32" s="50">
        <v>3234</v>
      </c>
      <c r="B32" s="51"/>
      <c r="C32" s="52"/>
      <c r="D32" s="49" t="s">
        <v>102</v>
      </c>
      <c r="E32" s="81">
        <v>8471.9699999999993</v>
      </c>
      <c r="F32" s="408">
        <v>8500</v>
      </c>
      <c r="G32" s="409">
        <v>8300</v>
      </c>
      <c r="H32" s="409">
        <v>8300</v>
      </c>
      <c r="I32" s="409">
        <v>8300</v>
      </c>
      <c r="J32" s="315">
        <v>6000</v>
      </c>
    </row>
    <row r="33" spans="1:10" ht="18" customHeight="1" x14ac:dyDescent="0.25">
      <c r="A33" s="50">
        <v>3236</v>
      </c>
      <c r="B33" s="51"/>
      <c r="C33" s="52"/>
      <c r="D33" s="49" t="s">
        <v>103</v>
      </c>
      <c r="E33" s="81">
        <v>4114.74</v>
      </c>
      <c r="F33" s="408">
        <v>5118</v>
      </c>
      <c r="G33" s="409">
        <v>4500</v>
      </c>
      <c r="H33" s="409">
        <v>4500</v>
      </c>
      <c r="I33" s="409">
        <v>4500</v>
      </c>
      <c r="J33" s="315">
        <v>4100</v>
      </c>
    </row>
    <row r="34" spans="1:10" ht="20.25" customHeight="1" x14ac:dyDescent="0.25">
      <c r="A34" s="50">
        <v>3238</v>
      </c>
      <c r="B34" s="51"/>
      <c r="C34" s="52"/>
      <c r="D34" s="49" t="s">
        <v>104</v>
      </c>
      <c r="E34" s="81">
        <v>3770.72</v>
      </c>
      <c r="F34" s="408">
        <v>3200</v>
      </c>
      <c r="G34" s="409">
        <v>4200</v>
      </c>
      <c r="H34" s="409">
        <v>4200</v>
      </c>
      <c r="I34" s="409">
        <v>4200</v>
      </c>
      <c r="J34" s="315">
        <v>3500</v>
      </c>
    </row>
    <row r="35" spans="1:10" x14ac:dyDescent="0.25">
      <c r="A35" s="50">
        <v>3239</v>
      </c>
      <c r="B35" s="51"/>
      <c r="C35" s="52"/>
      <c r="D35" s="49" t="s">
        <v>105</v>
      </c>
      <c r="E35" s="81">
        <v>563.19000000000005</v>
      </c>
      <c r="F35" s="408">
        <v>300</v>
      </c>
      <c r="G35" s="409">
        <v>400</v>
      </c>
      <c r="H35" s="409">
        <v>400</v>
      </c>
      <c r="I35" s="409">
        <v>400</v>
      </c>
      <c r="J35" s="315">
        <v>506</v>
      </c>
    </row>
    <row r="36" spans="1:10" x14ac:dyDescent="0.25">
      <c r="A36" s="221">
        <v>329</v>
      </c>
      <c r="B36" s="222"/>
      <c r="C36" s="223"/>
      <c r="D36" s="224" t="s">
        <v>105</v>
      </c>
      <c r="E36" s="227">
        <f>E37+E38+E39+E40+E41</f>
        <v>1569.1799999999998</v>
      </c>
      <c r="F36" s="407">
        <f>F37+F38+F39+F40+F41</f>
        <v>1795</v>
      </c>
      <c r="G36" s="407">
        <f>G37+G38+G39+G40+G41</f>
        <v>1915</v>
      </c>
      <c r="H36" s="407">
        <f>H37+H38+H39+H40+H41</f>
        <v>1915</v>
      </c>
      <c r="I36" s="407">
        <f>I37+I38+I39+I40+I41</f>
        <v>1915</v>
      </c>
      <c r="J36" s="315"/>
    </row>
    <row r="37" spans="1:10" x14ac:dyDescent="0.25">
      <c r="A37" s="50">
        <v>3292</v>
      </c>
      <c r="B37" s="51"/>
      <c r="C37" s="52"/>
      <c r="D37" s="49" t="s">
        <v>106</v>
      </c>
      <c r="E37" s="81">
        <v>1079.3599999999999</v>
      </c>
      <c r="F37" s="408">
        <v>1200</v>
      </c>
      <c r="G37" s="409">
        <v>1300</v>
      </c>
      <c r="H37" s="409">
        <v>1300</v>
      </c>
      <c r="I37" s="409">
        <v>1300</v>
      </c>
      <c r="J37" s="315">
        <v>1075</v>
      </c>
    </row>
    <row r="38" spans="1:10" x14ac:dyDescent="0.25">
      <c r="A38" s="50">
        <v>3293</v>
      </c>
      <c r="B38" s="51"/>
      <c r="C38" s="52"/>
      <c r="D38" s="49" t="s">
        <v>107</v>
      </c>
      <c r="E38" s="81">
        <v>0</v>
      </c>
      <c r="F38" s="408">
        <v>0</v>
      </c>
      <c r="G38" s="409"/>
      <c r="H38" s="409"/>
      <c r="I38" s="409"/>
      <c r="J38" s="315">
        <v>0</v>
      </c>
    </row>
    <row r="39" spans="1:10" x14ac:dyDescent="0.25">
      <c r="A39" s="50">
        <v>3294</v>
      </c>
      <c r="B39" s="51"/>
      <c r="C39" s="52"/>
      <c r="D39" s="49" t="s">
        <v>108</v>
      </c>
      <c r="E39" s="81">
        <v>159.27000000000001</v>
      </c>
      <c r="F39" s="408">
        <v>165</v>
      </c>
      <c r="G39" s="409">
        <v>165</v>
      </c>
      <c r="H39" s="409">
        <v>165</v>
      </c>
      <c r="I39" s="409">
        <v>165</v>
      </c>
      <c r="J39" s="315">
        <v>159.27000000000001</v>
      </c>
    </row>
    <row r="40" spans="1:10" x14ac:dyDescent="0.25">
      <c r="A40" s="50">
        <v>3295</v>
      </c>
      <c r="B40" s="51"/>
      <c r="C40" s="52"/>
      <c r="D40" s="49" t="s">
        <v>109</v>
      </c>
      <c r="E40" s="81">
        <v>0</v>
      </c>
      <c r="F40" s="408">
        <v>80</v>
      </c>
      <c r="G40" s="409">
        <v>100</v>
      </c>
      <c r="H40" s="409">
        <v>100</v>
      </c>
      <c r="I40" s="409">
        <v>100</v>
      </c>
      <c r="J40" s="315">
        <v>79.63</v>
      </c>
    </row>
    <row r="41" spans="1:10" ht="25.5" x14ac:dyDescent="0.25">
      <c r="A41" s="50">
        <v>3299</v>
      </c>
      <c r="B41" s="51"/>
      <c r="C41" s="52"/>
      <c r="D41" s="49" t="s">
        <v>110</v>
      </c>
      <c r="E41" s="81">
        <v>330.55</v>
      </c>
      <c r="F41" s="408">
        <v>350</v>
      </c>
      <c r="G41" s="409">
        <v>350</v>
      </c>
      <c r="H41" s="409">
        <v>350</v>
      </c>
      <c r="I41" s="409">
        <v>350</v>
      </c>
      <c r="J41" s="315">
        <v>330.55</v>
      </c>
    </row>
    <row r="42" spans="1:10" x14ac:dyDescent="0.25">
      <c r="A42" s="211">
        <v>34</v>
      </c>
      <c r="B42" s="212"/>
      <c r="C42" s="213"/>
      <c r="D42" s="207"/>
      <c r="E42" s="82">
        <f>E43</f>
        <v>1000</v>
      </c>
      <c r="F42" s="326">
        <f>F44</f>
        <v>1300</v>
      </c>
      <c r="G42" s="326">
        <f>G44</f>
        <v>1300</v>
      </c>
      <c r="H42" s="326">
        <f>H44</f>
        <v>1300</v>
      </c>
      <c r="I42" s="326">
        <f>I44</f>
        <v>1300</v>
      </c>
      <c r="J42" s="315"/>
    </row>
    <row r="43" spans="1:10" x14ac:dyDescent="0.25">
      <c r="A43" s="482">
        <v>343</v>
      </c>
      <c r="B43" s="483"/>
      <c r="C43" s="484"/>
      <c r="D43" s="224" t="s">
        <v>167</v>
      </c>
      <c r="E43" s="226">
        <f>E44</f>
        <v>1000</v>
      </c>
      <c r="F43" s="226"/>
      <c r="G43" s="332"/>
      <c r="H43" s="332"/>
      <c r="I43" s="332"/>
      <c r="J43" s="315"/>
    </row>
    <row r="44" spans="1:10" ht="25.5" x14ac:dyDescent="0.25">
      <c r="A44" s="50">
        <v>3431</v>
      </c>
      <c r="B44" s="51"/>
      <c r="C44" s="52"/>
      <c r="D44" s="49" t="s">
        <v>111</v>
      </c>
      <c r="E44" s="81">
        <v>1000</v>
      </c>
      <c r="F44" s="408">
        <v>1300</v>
      </c>
      <c r="G44" s="409">
        <v>1300</v>
      </c>
      <c r="H44" s="409">
        <v>1300</v>
      </c>
      <c r="I44" s="409">
        <v>1300</v>
      </c>
      <c r="J44" s="315">
        <v>1000</v>
      </c>
    </row>
    <row r="45" spans="1:10" x14ac:dyDescent="0.25">
      <c r="A45" s="211">
        <v>37</v>
      </c>
      <c r="B45" s="212"/>
      <c r="C45" s="213"/>
      <c r="D45" s="207"/>
      <c r="E45" s="82">
        <f>E46</f>
        <v>2390</v>
      </c>
      <c r="F45" s="326">
        <f>F47</f>
        <v>2150</v>
      </c>
      <c r="G45" s="326">
        <f>G47</f>
        <v>1800</v>
      </c>
      <c r="H45" s="326">
        <f>H47</f>
        <v>1800</v>
      </c>
      <c r="I45" s="326">
        <f>I47</f>
        <v>1800</v>
      </c>
      <c r="J45" s="315"/>
    </row>
    <row r="46" spans="1:10" ht="25.5" x14ac:dyDescent="0.25">
      <c r="A46" s="221">
        <v>372</v>
      </c>
      <c r="B46" s="222"/>
      <c r="C46" s="223"/>
      <c r="D46" s="224" t="s">
        <v>145</v>
      </c>
      <c r="E46" s="226">
        <f>E47</f>
        <v>2390</v>
      </c>
      <c r="F46" s="226"/>
      <c r="G46" s="332"/>
      <c r="H46" s="332"/>
      <c r="I46" s="332"/>
      <c r="J46" s="315"/>
    </row>
    <row r="47" spans="1:10" ht="25.5" x14ac:dyDescent="0.25">
      <c r="A47" s="50">
        <v>3722</v>
      </c>
      <c r="B47" s="51"/>
      <c r="C47" s="52"/>
      <c r="D47" s="49" t="s">
        <v>112</v>
      </c>
      <c r="E47" s="81">
        <v>2390</v>
      </c>
      <c r="F47" s="408">
        <v>2150</v>
      </c>
      <c r="G47" s="409">
        <v>1800</v>
      </c>
      <c r="H47" s="409">
        <v>1800</v>
      </c>
      <c r="I47" s="409">
        <v>1800</v>
      </c>
      <c r="J47" s="315">
        <v>2390</v>
      </c>
    </row>
    <row r="48" spans="1:10" ht="25.5" x14ac:dyDescent="0.25">
      <c r="A48" s="433" t="s">
        <v>48</v>
      </c>
      <c r="B48" s="434"/>
      <c r="C48" s="435"/>
      <c r="D48" s="42" t="s">
        <v>49</v>
      </c>
      <c r="E48" s="91">
        <f>E51+E53</f>
        <v>13212</v>
      </c>
      <c r="F48" s="91">
        <f>F50</f>
        <v>14032</v>
      </c>
      <c r="G48" s="355">
        <f>G50</f>
        <v>14032</v>
      </c>
      <c r="H48" s="355">
        <f>H50</f>
        <v>14032</v>
      </c>
      <c r="I48" s="355">
        <f>I50</f>
        <v>14032</v>
      </c>
      <c r="J48" s="315"/>
    </row>
    <row r="49" spans="1:10" ht="25.5" x14ac:dyDescent="0.25">
      <c r="A49" s="467" t="s">
        <v>45</v>
      </c>
      <c r="B49" s="468"/>
      <c r="C49" s="469"/>
      <c r="D49" s="70" t="s">
        <v>44</v>
      </c>
      <c r="E49" s="69"/>
      <c r="F49" s="69"/>
      <c r="G49" s="330"/>
      <c r="H49" s="330"/>
      <c r="I49" s="330"/>
      <c r="J49" s="315"/>
    </row>
    <row r="50" spans="1:10" x14ac:dyDescent="0.25">
      <c r="A50" s="459">
        <v>32</v>
      </c>
      <c r="B50" s="460"/>
      <c r="C50" s="461"/>
      <c r="D50" s="265" t="s">
        <v>31</v>
      </c>
      <c r="E50" s="82">
        <f>E51+E53</f>
        <v>13212</v>
      </c>
      <c r="F50" s="82">
        <f>F52+F54+F55</f>
        <v>14032</v>
      </c>
      <c r="G50" s="326">
        <f>G51+G53</f>
        <v>14032</v>
      </c>
      <c r="H50" s="326">
        <f>H51+H53</f>
        <v>14032</v>
      </c>
      <c r="I50" s="326">
        <f>I51+I53</f>
        <v>14032</v>
      </c>
      <c r="J50" s="315"/>
    </row>
    <row r="51" spans="1:10" x14ac:dyDescent="0.25">
      <c r="A51" s="230">
        <v>322</v>
      </c>
      <c r="B51" s="288"/>
      <c r="C51" s="238"/>
      <c r="D51" s="228" t="s">
        <v>163</v>
      </c>
      <c r="E51" s="229">
        <f>E52</f>
        <v>4615</v>
      </c>
      <c r="F51" s="410"/>
      <c r="G51" s="407">
        <f>G52</f>
        <v>4600</v>
      </c>
      <c r="H51" s="407">
        <f>H52</f>
        <v>4600</v>
      </c>
      <c r="I51" s="407">
        <f>I52</f>
        <v>4600</v>
      </c>
      <c r="J51" s="315"/>
    </row>
    <row r="52" spans="1:10" ht="25.5" x14ac:dyDescent="0.25">
      <c r="A52" s="47">
        <v>3224</v>
      </c>
      <c r="B52" s="43"/>
      <c r="C52" s="44"/>
      <c r="D52" s="49" t="s">
        <v>75</v>
      </c>
      <c r="E52" s="81">
        <v>4615</v>
      </c>
      <c r="F52" s="408">
        <v>4500</v>
      </c>
      <c r="G52" s="409">
        <v>4600</v>
      </c>
      <c r="H52" s="409">
        <v>4600</v>
      </c>
      <c r="I52" s="409">
        <v>4600</v>
      </c>
      <c r="J52" s="315">
        <v>4615</v>
      </c>
    </row>
    <row r="53" spans="1:10" x14ac:dyDescent="0.25">
      <c r="A53" s="230">
        <v>323</v>
      </c>
      <c r="B53" s="288"/>
      <c r="C53" s="238"/>
      <c r="D53" s="228" t="s">
        <v>166</v>
      </c>
      <c r="E53" s="235">
        <f>E54+E55</f>
        <v>8597</v>
      </c>
      <c r="F53" s="411"/>
      <c r="G53" s="407">
        <f>G54+G55</f>
        <v>9432</v>
      </c>
      <c r="H53" s="407">
        <f>H54+H55</f>
        <v>9432</v>
      </c>
      <c r="I53" s="407">
        <f>I54+I55</f>
        <v>9432</v>
      </c>
      <c r="J53" s="315"/>
    </row>
    <row r="54" spans="1:10" ht="25.5" x14ac:dyDescent="0.25">
      <c r="A54" s="47">
        <v>3232</v>
      </c>
      <c r="B54" s="43"/>
      <c r="C54" s="44"/>
      <c r="D54" s="49" t="s">
        <v>78</v>
      </c>
      <c r="E54" s="81">
        <v>8431.1</v>
      </c>
      <c r="F54" s="408">
        <v>9332</v>
      </c>
      <c r="G54" s="409">
        <v>9432</v>
      </c>
      <c r="H54" s="409">
        <v>9432</v>
      </c>
      <c r="I54" s="409">
        <v>9432</v>
      </c>
      <c r="J54" s="315">
        <v>8397</v>
      </c>
    </row>
    <row r="55" spans="1:10" x14ac:dyDescent="0.25">
      <c r="A55" s="47">
        <v>3237</v>
      </c>
      <c r="B55" s="43"/>
      <c r="C55" s="44"/>
      <c r="D55" s="49" t="s">
        <v>113</v>
      </c>
      <c r="E55" s="81">
        <v>165.9</v>
      </c>
      <c r="F55" s="408">
        <v>200</v>
      </c>
      <c r="G55" s="409">
        <v>0</v>
      </c>
      <c r="H55" s="409">
        <v>0</v>
      </c>
      <c r="I55" s="409">
        <v>0</v>
      </c>
      <c r="J55" s="315">
        <v>200</v>
      </c>
    </row>
    <row r="56" spans="1:10" ht="25.5" x14ac:dyDescent="0.25">
      <c r="A56" s="433" t="s">
        <v>41</v>
      </c>
      <c r="B56" s="434"/>
      <c r="C56" s="435"/>
      <c r="D56" s="321" t="s">
        <v>50</v>
      </c>
      <c r="E56" s="363">
        <f>E57+E63+E77+E98+E149+E68+E71+E74+E154+E163+E166</f>
        <v>46507.029999999992</v>
      </c>
      <c r="F56" s="363">
        <f>F57+F63+F68+F71+F74+F77+F98+F149+F115+F163+F154</f>
        <v>40509</v>
      </c>
      <c r="G56" s="364">
        <f>G57+G63+G68+G71+G74+G77+G98+G115+G149+G163</f>
        <v>53345</v>
      </c>
      <c r="H56" s="364">
        <f>H57+H63+H68+H71+H74+H77+H98+H115+H149+H163</f>
        <v>53345</v>
      </c>
      <c r="I56" s="364">
        <f>I57+I63+I68+I71+I74+I77+I98+I115+I149+I163+I132</f>
        <v>53345</v>
      </c>
      <c r="J56" s="315"/>
    </row>
    <row r="57" spans="1:10" ht="14.25" customHeight="1" x14ac:dyDescent="0.25">
      <c r="A57" s="433" t="s">
        <v>51</v>
      </c>
      <c r="B57" s="434"/>
      <c r="C57" s="435"/>
      <c r="D57" s="42" t="s">
        <v>52</v>
      </c>
      <c r="E57" s="92">
        <f>E59+E61</f>
        <v>333</v>
      </c>
      <c r="F57" s="92">
        <f>F59</f>
        <v>333</v>
      </c>
      <c r="G57" s="357">
        <f>G59</f>
        <v>333</v>
      </c>
      <c r="H57" s="357">
        <f>H59</f>
        <v>333</v>
      </c>
      <c r="I57" s="357">
        <f>I59</f>
        <v>333</v>
      </c>
      <c r="J57" s="315"/>
    </row>
    <row r="58" spans="1:10" ht="15" customHeight="1" x14ac:dyDescent="0.25">
      <c r="A58" s="450" t="s">
        <v>53</v>
      </c>
      <c r="B58" s="451"/>
      <c r="C58" s="452"/>
      <c r="D58" s="39" t="s">
        <v>18</v>
      </c>
      <c r="E58" s="11"/>
      <c r="F58" s="11"/>
      <c r="G58" s="116"/>
      <c r="H58" s="116"/>
      <c r="I58" s="116"/>
      <c r="J58" s="315"/>
    </row>
    <row r="59" spans="1:10" x14ac:dyDescent="0.25">
      <c r="A59" s="459">
        <v>32</v>
      </c>
      <c r="B59" s="460"/>
      <c r="C59" s="461"/>
      <c r="D59" s="60" t="s">
        <v>31</v>
      </c>
      <c r="E59" s="82">
        <f>E60</f>
        <v>333</v>
      </c>
      <c r="F59" s="82">
        <f>F60</f>
        <v>333</v>
      </c>
      <c r="G59" s="356">
        <f>G60</f>
        <v>333</v>
      </c>
      <c r="H59" s="356">
        <f>H60</f>
        <v>333</v>
      </c>
      <c r="I59" s="356">
        <f>I60</f>
        <v>333</v>
      </c>
      <c r="J59" s="315"/>
    </row>
    <row r="60" spans="1:10" ht="25.5" x14ac:dyDescent="0.25">
      <c r="A60" s="50">
        <v>3299</v>
      </c>
      <c r="B60" s="51"/>
      <c r="C60" s="52"/>
      <c r="D60" s="49" t="s">
        <v>110</v>
      </c>
      <c r="E60" s="81">
        <v>333</v>
      </c>
      <c r="F60" s="408">
        <v>333</v>
      </c>
      <c r="G60" s="412">
        <v>333</v>
      </c>
      <c r="H60" s="412">
        <v>333</v>
      </c>
      <c r="I60" s="412">
        <v>333</v>
      </c>
      <c r="J60" s="315">
        <v>333</v>
      </c>
    </row>
    <row r="61" spans="1:10" x14ac:dyDescent="0.25">
      <c r="A61" s="232">
        <v>323</v>
      </c>
      <c r="B61" s="233"/>
      <c r="C61" s="234"/>
      <c r="D61" s="228" t="s">
        <v>166</v>
      </c>
      <c r="E61" s="229">
        <f>E62</f>
        <v>0</v>
      </c>
      <c r="F61" s="229"/>
      <c r="G61" s="332"/>
      <c r="H61" s="332"/>
      <c r="I61" s="332"/>
      <c r="J61" s="315"/>
    </row>
    <row r="62" spans="1:10" x14ac:dyDescent="0.25">
      <c r="A62" s="50">
        <v>3237</v>
      </c>
      <c r="B62" s="51"/>
      <c r="C62" s="52"/>
      <c r="D62" s="111" t="s">
        <v>150</v>
      </c>
      <c r="E62" s="79">
        <v>0</v>
      </c>
      <c r="F62" s="79"/>
      <c r="G62" s="116"/>
      <c r="H62" s="116"/>
      <c r="I62" s="116"/>
      <c r="J62" s="315"/>
    </row>
    <row r="63" spans="1:10" x14ac:dyDescent="0.25">
      <c r="A63" s="462" t="s">
        <v>54</v>
      </c>
      <c r="B63" s="463"/>
      <c r="C63" s="464"/>
      <c r="D63" s="72" t="s">
        <v>55</v>
      </c>
      <c r="E63" s="91">
        <f>E65</f>
        <v>0</v>
      </c>
      <c r="F63" s="91">
        <v>0</v>
      </c>
      <c r="G63" s="330"/>
      <c r="H63" s="330"/>
      <c r="I63" s="330"/>
      <c r="J63" s="315"/>
    </row>
    <row r="64" spans="1:10" ht="15" customHeight="1" x14ac:dyDescent="0.25">
      <c r="A64" s="450" t="s">
        <v>56</v>
      </c>
      <c r="B64" s="451"/>
      <c r="C64" s="452"/>
      <c r="D64" s="46" t="s">
        <v>18</v>
      </c>
      <c r="E64" s="11"/>
      <c r="F64" s="11"/>
      <c r="G64" s="116"/>
      <c r="H64" s="116"/>
      <c r="I64" s="116"/>
      <c r="J64" s="315"/>
    </row>
    <row r="65" spans="1:10" x14ac:dyDescent="0.25">
      <c r="A65" s="470">
        <v>32</v>
      </c>
      <c r="B65" s="471"/>
      <c r="C65" s="472"/>
      <c r="D65" s="60" t="s">
        <v>31</v>
      </c>
      <c r="E65" s="82">
        <f>E66+E67</f>
        <v>0</v>
      </c>
      <c r="F65" s="82">
        <f>F66+F67</f>
        <v>0</v>
      </c>
      <c r="G65" s="326"/>
      <c r="H65" s="326"/>
      <c r="I65" s="326"/>
      <c r="J65" s="315"/>
    </row>
    <row r="66" spans="1:10" ht="25.5" x14ac:dyDescent="0.25">
      <c r="A66" s="47">
        <v>3291</v>
      </c>
      <c r="B66" s="48"/>
      <c r="C66" s="49"/>
      <c r="D66" s="49" t="s">
        <v>114</v>
      </c>
      <c r="E66" s="81">
        <v>0</v>
      </c>
      <c r="F66" s="81">
        <v>0</v>
      </c>
      <c r="G66" s="116">
        <v>0</v>
      </c>
      <c r="H66" s="116">
        <v>0</v>
      </c>
      <c r="I66" s="116">
        <v>0</v>
      </c>
      <c r="J66" s="315"/>
    </row>
    <row r="67" spans="1:10" ht="25.5" x14ac:dyDescent="0.25">
      <c r="A67" s="47">
        <v>3299</v>
      </c>
      <c r="B67" s="48"/>
      <c r="C67" s="49"/>
      <c r="D67" s="49" t="s">
        <v>110</v>
      </c>
      <c r="E67" s="81">
        <v>0</v>
      </c>
      <c r="F67" s="81">
        <v>0</v>
      </c>
      <c r="G67" s="116">
        <v>0</v>
      </c>
      <c r="H67" s="116">
        <v>0</v>
      </c>
      <c r="I67" s="116">
        <v>0</v>
      </c>
      <c r="J67" s="315"/>
    </row>
    <row r="68" spans="1:10" x14ac:dyDescent="0.25">
      <c r="A68" s="433" t="s">
        <v>195</v>
      </c>
      <c r="B68" s="434"/>
      <c r="C68" s="435"/>
      <c r="D68" s="203" t="s">
        <v>196</v>
      </c>
      <c r="E68" s="150">
        <f>E70</f>
        <v>398.17</v>
      </c>
      <c r="F68" s="91">
        <v>0</v>
      </c>
      <c r="G68" s="330"/>
      <c r="H68" s="91">
        <f>H70</f>
        <v>636.61</v>
      </c>
      <c r="I68" s="150"/>
      <c r="J68" s="315"/>
    </row>
    <row r="69" spans="1:10" x14ac:dyDescent="0.25">
      <c r="A69" s="205">
        <v>32</v>
      </c>
      <c r="B69" s="206"/>
      <c r="C69" s="207"/>
      <c r="D69" s="207" t="s">
        <v>31</v>
      </c>
      <c r="E69" s="82">
        <f>E70</f>
        <v>398.17</v>
      </c>
      <c r="F69" s="82">
        <f>F70</f>
        <v>0</v>
      </c>
      <c r="G69" s="326"/>
      <c r="H69" s="82">
        <f>H70</f>
        <v>636.61</v>
      </c>
      <c r="I69" s="82"/>
      <c r="J69" s="315"/>
    </row>
    <row r="70" spans="1:10" ht="25.5" x14ac:dyDescent="0.25">
      <c r="A70" s="208">
        <v>3299</v>
      </c>
      <c r="B70" s="209"/>
      <c r="C70" s="210"/>
      <c r="D70" s="210" t="s">
        <v>110</v>
      </c>
      <c r="E70" s="79">
        <v>398.17</v>
      </c>
      <c r="F70" s="79">
        <v>0</v>
      </c>
      <c r="G70" s="116">
        <v>0</v>
      </c>
      <c r="H70" s="319">
        <v>636.61</v>
      </c>
      <c r="I70" s="79"/>
      <c r="J70" s="315">
        <v>398.17</v>
      </c>
    </row>
    <row r="71" spans="1:10" ht="25.5" x14ac:dyDescent="0.25">
      <c r="A71" s="433" t="s">
        <v>197</v>
      </c>
      <c r="B71" s="434"/>
      <c r="C71" s="435"/>
      <c r="D71" s="203" t="s">
        <v>198</v>
      </c>
      <c r="E71" s="91">
        <f>E73</f>
        <v>550</v>
      </c>
      <c r="F71" s="91">
        <v>0</v>
      </c>
      <c r="G71" s="330"/>
      <c r="H71" s="330"/>
      <c r="I71" s="91"/>
      <c r="J71" s="315"/>
    </row>
    <row r="72" spans="1:10" x14ac:dyDescent="0.25">
      <c r="A72" s="205">
        <v>32</v>
      </c>
      <c r="B72" s="206"/>
      <c r="C72" s="207"/>
      <c r="D72" s="207" t="s">
        <v>31</v>
      </c>
      <c r="E72" s="82">
        <f>E73</f>
        <v>550</v>
      </c>
      <c r="F72" s="82"/>
      <c r="G72" s="326">
        <f ca="1">+G72:GG349</f>
        <v>0</v>
      </c>
      <c r="H72" s="326">
        <f ca="1">+H72:GH349</f>
        <v>0</v>
      </c>
      <c r="I72" s="326">
        <f ca="1">+I72:GI349</f>
        <v>0</v>
      </c>
      <c r="J72" s="315"/>
    </row>
    <row r="73" spans="1:10" ht="24.75" customHeight="1" x14ac:dyDescent="0.25">
      <c r="A73" s="208">
        <v>3299</v>
      </c>
      <c r="B73" s="209"/>
      <c r="C73" s="210"/>
      <c r="D73" s="210" t="s">
        <v>110</v>
      </c>
      <c r="E73" s="79">
        <v>550</v>
      </c>
      <c r="F73" s="79">
        <v>0</v>
      </c>
      <c r="G73" s="116">
        <v>0</v>
      </c>
      <c r="H73" s="116">
        <v>0</v>
      </c>
      <c r="I73" s="116">
        <v>0</v>
      </c>
      <c r="J73" s="315">
        <v>550</v>
      </c>
    </row>
    <row r="74" spans="1:10" ht="23.25" customHeight="1" x14ac:dyDescent="0.25">
      <c r="A74" s="433" t="s">
        <v>57</v>
      </c>
      <c r="B74" s="434"/>
      <c r="C74" s="435"/>
      <c r="D74" s="203" t="s">
        <v>199</v>
      </c>
      <c r="E74" s="91">
        <f>E76</f>
        <v>100</v>
      </c>
      <c r="F74" s="91">
        <v>0</v>
      </c>
      <c r="G74" s="330"/>
      <c r="H74" s="330"/>
      <c r="I74" s="330"/>
      <c r="J74" s="315"/>
    </row>
    <row r="75" spans="1:10" ht="18.75" customHeight="1" x14ac:dyDescent="0.25">
      <c r="A75" s="205">
        <v>32</v>
      </c>
      <c r="B75" s="206"/>
      <c r="C75" s="207"/>
      <c r="D75" s="207" t="s">
        <v>31</v>
      </c>
      <c r="E75" s="82">
        <f>E76</f>
        <v>100</v>
      </c>
      <c r="F75" s="82"/>
      <c r="G75" s="326"/>
      <c r="H75" s="326"/>
      <c r="I75" s="326"/>
      <c r="J75" s="315"/>
    </row>
    <row r="76" spans="1:10" ht="22.5" customHeight="1" x14ac:dyDescent="0.25">
      <c r="A76" s="208">
        <v>3299</v>
      </c>
      <c r="B76" s="209"/>
      <c r="C76" s="210"/>
      <c r="D76" s="210" t="s">
        <v>110</v>
      </c>
      <c r="E76" s="79">
        <v>100</v>
      </c>
      <c r="F76" s="79">
        <v>0</v>
      </c>
      <c r="G76" s="116">
        <v>0</v>
      </c>
      <c r="H76" s="116">
        <v>0</v>
      </c>
      <c r="I76" s="116">
        <v>0</v>
      </c>
      <c r="J76" s="315">
        <v>100</v>
      </c>
    </row>
    <row r="77" spans="1:10" x14ac:dyDescent="0.25">
      <c r="A77" s="433" t="s">
        <v>123</v>
      </c>
      <c r="B77" s="434"/>
      <c r="C77" s="435"/>
      <c r="D77" s="72" t="s">
        <v>122</v>
      </c>
      <c r="E77" s="91">
        <f>E80+E87+E82+E84+E91+E95+E83</f>
        <v>27452.069999999996</v>
      </c>
      <c r="F77" s="91">
        <v>0</v>
      </c>
      <c r="G77" s="330"/>
      <c r="H77" s="330"/>
      <c r="I77" s="330"/>
      <c r="J77" s="315"/>
    </row>
    <row r="78" spans="1:10" x14ac:dyDescent="0.25">
      <c r="A78" s="450" t="s">
        <v>56</v>
      </c>
      <c r="B78" s="451"/>
      <c r="C78" s="452"/>
      <c r="D78" s="84" t="s">
        <v>18</v>
      </c>
      <c r="E78" s="11"/>
      <c r="F78" s="11"/>
      <c r="G78" s="116"/>
      <c r="H78" s="116"/>
      <c r="I78" s="116"/>
      <c r="J78" s="315"/>
    </row>
    <row r="79" spans="1:10" x14ac:dyDescent="0.25">
      <c r="A79" s="263">
        <v>31</v>
      </c>
      <c r="B79" s="264"/>
      <c r="C79" s="265"/>
      <c r="D79" s="265" t="s">
        <v>22</v>
      </c>
      <c r="E79" s="82">
        <f>E80+E82+E84+E83</f>
        <v>3842.38</v>
      </c>
      <c r="F79" s="82"/>
      <c r="G79" s="326"/>
      <c r="H79" s="326"/>
      <c r="I79" s="326"/>
      <c r="J79" s="315"/>
    </row>
    <row r="80" spans="1:10" x14ac:dyDescent="0.25">
      <c r="A80" s="230">
        <v>311</v>
      </c>
      <c r="B80" s="231"/>
      <c r="C80" s="228"/>
      <c r="D80" s="228" t="s">
        <v>168</v>
      </c>
      <c r="E80" s="229">
        <f>E81</f>
        <v>3066.41</v>
      </c>
      <c r="F80" s="229"/>
      <c r="G80" s="332"/>
      <c r="H80" s="332"/>
      <c r="I80" s="332"/>
      <c r="J80" s="315"/>
    </row>
    <row r="81" spans="1:21" x14ac:dyDescent="0.25">
      <c r="A81" s="85">
        <v>3111</v>
      </c>
      <c r="B81" s="86"/>
      <c r="C81" s="87"/>
      <c r="D81" s="87" t="s">
        <v>82</v>
      </c>
      <c r="E81" s="81">
        <v>3066.41</v>
      </c>
      <c r="F81" s="81">
        <v>0</v>
      </c>
      <c r="G81" s="116"/>
      <c r="H81" s="116"/>
      <c r="I81" s="116"/>
      <c r="J81" s="315">
        <v>3336.41</v>
      </c>
    </row>
    <row r="82" spans="1:21" s="184" customFormat="1" x14ac:dyDescent="0.25">
      <c r="A82" s="230">
        <v>312</v>
      </c>
      <c r="B82" s="231"/>
      <c r="C82" s="228"/>
      <c r="D82" s="228" t="s">
        <v>84</v>
      </c>
      <c r="E82" s="235">
        <f>F82</f>
        <v>0</v>
      </c>
      <c r="F82" s="235"/>
      <c r="G82" s="332"/>
      <c r="H82" s="332"/>
      <c r="I82" s="332"/>
      <c r="J82" s="31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5"/>
    </row>
    <row r="83" spans="1:21" s="185" customFormat="1" x14ac:dyDescent="0.25">
      <c r="A83" s="168">
        <v>3121</v>
      </c>
      <c r="B83" s="169"/>
      <c r="C83" s="170"/>
      <c r="D83" s="170"/>
      <c r="E83" s="81">
        <v>270</v>
      </c>
      <c r="F83" s="81">
        <v>0</v>
      </c>
      <c r="G83" s="327"/>
      <c r="H83" s="327"/>
      <c r="I83" s="327"/>
      <c r="J83" s="315">
        <v>0</v>
      </c>
    </row>
    <row r="84" spans="1:21" s="185" customFormat="1" x14ac:dyDescent="0.25">
      <c r="A84" s="230">
        <v>313</v>
      </c>
      <c r="B84" s="231"/>
      <c r="C84" s="228"/>
      <c r="D84" s="228"/>
      <c r="E84" s="235">
        <f>E85</f>
        <v>505.97</v>
      </c>
      <c r="F84" s="235"/>
      <c r="G84" s="332"/>
      <c r="H84" s="332"/>
      <c r="I84" s="332"/>
      <c r="J84" s="315"/>
    </row>
    <row r="85" spans="1:21" ht="25.5" x14ac:dyDescent="0.25">
      <c r="A85" s="85">
        <v>3132</v>
      </c>
      <c r="B85" s="86"/>
      <c r="C85" s="87"/>
      <c r="D85" s="87" t="s">
        <v>115</v>
      </c>
      <c r="E85" s="81">
        <v>505.97</v>
      </c>
      <c r="F85" s="81">
        <v>0</v>
      </c>
      <c r="G85" s="116"/>
      <c r="H85" s="116"/>
      <c r="I85" s="116"/>
      <c r="J85" s="315">
        <v>505.97</v>
      </c>
    </row>
    <row r="86" spans="1:21" x14ac:dyDescent="0.25">
      <c r="A86" s="263">
        <v>32</v>
      </c>
      <c r="B86" s="264"/>
      <c r="C86" s="265"/>
      <c r="D86" s="265" t="s">
        <v>31</v>
      </c>
      <c r="E86" s="82">
        <f>E87</f>
        <v>275.43</v>
      </c>
      <c r="F86" s="82"/>
      <c r="G86" s="326"/>
      <c r="H86" s="326"/>
      <c r="I86" s="326"/>
      <c r="J86" s="315"/>
    </row>
    <row r="87" spans="1:21" x14ac:dyDescent="0.25">
      <c r="A87" s="230">
        <v>321</v>
      </c>
      <c r="B87" s="231"/>
      <c r="C87" s="228"/>
      <c r="D87" s="228" t="s">
        <v>164</v>
      </c>
      <c r="E87" s="229">
        <f>E88+E89</f>
        <v>275.43</v>
      </c>
      <c r="F87" s="229"/>
      <c r="G87" s="332"/>
      <c r="H87" s="332"/>
      <c r="I87" s="332"/>
      <c r="J87" s="315"/>
    </row>
    <row r="88" spans="1:21" x14ac:dyDescent="0.25">
      <c r="A88" s="85">
        <v>3211</v>
      </c>
      <c r="B88" s="86"/>
      <c r="C88" s="87"/>
      <c r="D88" s="87" t="s">
        <v>95</v>
      </c>
      <c r="E88" s="81">
        <v>11.94</v>
      </c>
      <c r="F88" s="81">
        <v>0</v>
      </c>
      <c r="G88" s="116"/>
      <c r="H88" s="116"/>
      <c r="I88" s="116"/>
      <c r="J88" s="315">
        <v>11.94</v>
      </c>
    </row>
    <row r="89" spans="1:21" x14ac:dyDescent="0.25">
      <c r="A89" s="85">
        <v>3212</v>
      </c>
      <c r="B89" s="86"/>
      <c r="C89" s="87"/>
      <c r="D89" s="87" t="s">
        <v>86</v>
      </c>
      <c r="E89" s="81">
        <v>263.49</v>
      </c>
      <c r="F89" s="81">
        <v>0</v>
      </c>
      <c r="G89" s="116"/>
      <c r="H89" s="116"/>
      <c r="I89" s="116"/>
      <c r="J89" s="315">
        <v>263.49</v>
      </c>
    </row>
    <row r="90" spans="1:21" x14ac:dyDescent="0.25">
      <c r="A90" s="450" t="s">
        <v>192</v>
      </c>
      <c r="B90" s="451"/>
      <c r="C90" s="452"/>
      <c r="D90" s="204" t="s">
        <v>58</v>
      </c>
      <c r="E90" s="81"/>
      <c r="F90" s="81"/>
      <c r="G90" s="116"/>
      <c r="H90" s="116"/>
      <c r="I90" s="116"/>
      <c r="J90" s="315"/>
    </row>
    <row r="91" spans="1:21" x14ac:dyDescent="0.25">
      <c r="A91" s="205">
        <v>31</v>
      </c>
      <c r="B91" s="206"/>
      <c r="C91" s="207"/>
      <c r="D91" s="207" t="s">
        <v>168</v>
      </c>
      <c r="E91" s="82">
        <f>E92+E93+E94</f>
        <v>21773.42</v>
      </c>
      <c r="F91" s="82"/>
      <c r="G91" s="326"/>
      <c r="H91" s="326"/>
      <c r="I91" s="326"/>
      <c r="J91" s="315"/>
    </row>
    <row r="92" spans="1:21" x14ac:dyDescent="0.25">
      <c r="A92" s="208">
        <v>3111</v>
      </c>
      <c r="B92" s="209"/>
      <c r="C92" s="210"/>
      <c r="D92" s="210" t="s">
        <v>82</v>
      </c>
      <c r="E92" s="81">
        <v>17376.3</v>
      </c>
      <c r="F92" s="81">
        <v>0</v>
      </c>
      <c r="G92" s="116"/>
      <c r="H92" s="116"/>
      <c r="I92" s="116"/>
      <c r="J92" s="315">
        <v>18906.3</v>
      </c>
    </row>
    <row r="93" spans="1:21" x14ac:dyDescent="0.25">
      <c r="A93" s="208">
        <v>3121</v>
      </c>
      <c r="B93" s="209"/>
      <c r="C93" s="210"/>
      <c r="D93" s="210" t="s">
        <v>84</v>
      </c>
      <c r="E93" s="81">
        <v>1530</v>
      </c>
      <c r="F93" s="81">
        <v>0</v>
      </c>
      <c r="G93" s="116"/>
      <c r="H93" s="116"/>
      <c r="I93" s="116"/>
      <c r="J93" s="315">
        <v>0</v>
      </c>
    </row>
    <row r="94" spans="1:21" ht="25.5" x14ac:dyDescent="0.25">
      <c r="A94" s="208">
        <v>3132</v>
      </c>
      <c r="B94" s="209"/>
      <c r="C94" s="210"/>
      <c r="D94" s="210" t="s">
        <v>115</v>
      </c>
      <c r="E94" s="81">
        <v>2867.12</v>
      </c>
      <c r="F94" s="81">
        <v>0</v>
      </c>
      <c r="G94" s="116"/>
      <c r="H94" s="116"/>
      <c r="I94" s="116"/>
      <c r="J94" s="315">
        <v>2867.12</v>
      </c>
    </row>
    <row r="95" spans="1:21" x14ac:dyDescent="0.25">
      <c r="A95" s="205">
        <v>32</v>
      </c>
      <c r="B95" s="206"/>
      <c r="C95" s="207"/>
      <c r="D95" s="207" t="s">
        <v>164</v>
      </c>
      <c r="E95" s="82">
        <f>E96+E97</f>
        <v>1560.8400000000001</v>
      </c>
      <c r="F95" s="82"/>
      <c r="G95" s="326"/>
      <c r="H95" s="326"/>
      <c r="I95" s="326"/>
      <c r="J95" s="315"/>
    </row>
    <row r="96" spans="1:21" x14ac:dyDescent="0.25">
      <c r="A96" s="208">
        <v>3211</v>
      </c>
      <c r="B96" s="209"/>
      <c r="C96" s="210"/>
      <c r="D96" s="210" t="s">
        <v>95</v>
      </c>
      <c r="E96" s="81">
        <v>67.69</v>
      </c>
      <c r="F96" s="81">
        <v>0</v>
      </c>
      <c r="G96" s="116"/>
      <c r="H96" s="116"/>
      <c r="I96" s="116"/>
      <c r="J96" s="315">
        <v>67.69</v>
      </c>
    </row>
    <row r="97" spans="1:10" x14ac:dyDescent="0.25">
      <c r="A97" s="208">
        <v>3212</v>
      </c>
      <c r="B97" s="209"/>
      <c r="C97" s="210"/>
      <c r="D97" s="210" t="s">
        <v>86</v>
      </c>
      <c r="E97" s="81">
        <v>1493.15</v>
      </c>
      <c r="F97" s="81">
        <v>0</v>
      </c>
      <c r="G97" s="116"/>
      <c r="H97" s="116"/>
      <c r="I97" s="116"/>
      <c r="J97" s="315">
        <v>1493.15</v>
      </c>
    </row>
    <row r="98" spans="1:10" x14ac:dyDescent="0.25">
      <c r="A98" s="433" t="s">
        <v>124</v>
      </c>
      <c r="B98" s="434"/>
      <c r="C98" s="435"/>
      <c r="D98" s="72" t="s">
        <v>200</v>
      </c>
      <c r="E98" s="91">
        <f>E108+E112+E100+E104</f>
        <v>9129.91</v>
      </c>
      <c r="F98" s="91">
        <v>34120</v>
      </c>
      <c r="G98" s="330"/>
      <c r="H98" s="330"/>
      <c r="I98" s="330"/>
      <c r="J98" s="315"/>
    </row>
    <row r="99" spans="1:10" ht="15" customHeight="1" x14ac:dyDescent="0.25">
      <c r="A99" s="450" t="s">
        <v>56</v>
      </c>
      <c r="B99" s="451"/>
      <c r="C99" s="452"/>
      <c r="D99" s="204" t="s">
        <v>18</v>
      </c>
      <c r="E99" s="11"/>
      <c r="F99" s="11"/>
      <c r="G99" s="116"/>
      <c r="H99" s="116"/>
      <c r="I99" s="116"/>
      <c r="J99" s="315"/>
    </row>
    <row r="100" spans="1:10" x14ac:dyDescent="0.25">
      <c r="A100" s="205">
        <v>31</v>
      </c>
      <c r="B100" s="206"/>
      <c r="C100" s="207"/>
      <c r="D100" s="207" t="s">
        <v>22</v>
      </c>
      <c r="E100" s="82">
        <f>E101+E102+E103</f>
        <v>1293.1000000000001</v>
      </c>
      <c r="F100" s="82">
        <v>4675</v>
      </c>
      <c r="G100" s="326"/>
      <c r="H100" s="326"/>
      <c r="I100" s="326"/>
      <c r="J100" s="315"/>
    </row>
    <row r="101" spans="1:10" x14ac:dyDescent="0.25">
      <c r="A101" s="208">
        <v>3111</v>
      </c>
      <c r="B101" s="209"/>
      <c r="C101" s="210"/>
      <c r="D101" s="210" t="s">
        <v>82</v>
      </c>
      <c r="E101" s="81">
        <v>865.32</v>
      </c>
      <c r="F101" s="408">
        <v>3800</v>
      </c>
      <c r="G101" s="116"/>
      <c r="H101" s="116"/>
      <c r="I101" s="116"/>
      <c r="J101" s="315">
        <v>865.32</v>
      </c>
    </row>
    <row r="102" spans="1:10" x14ac:dyDescent="0.25">
      <c r="A102" s="208">
        <v>3121</v>
      </c>
      <c r="B102" s="209"/>
      <c r="C102" s="210"/>
      <c r="D102" s="210" t="s">
        <v>240</v>
      </c>
      <c r="E102" s="81">
        <v>285</v>
      </c>
      <c r="F102" s="408">
        <v>270</v>
      </c>
      <c r="G102" s="116"/>
      <c r="H102" s="116"/>
      <c r="I102" s="116"/>
      <c r="J102" s="315">
        <v>195</v>
      </c>
    </row>
    <row r="103" spans="1:10" ht="25.5" x14ac:dyDescent="0.25">
      <c r="A103" s="208">
        <v>3132</v>
      </c>
      <c r="B103" s="209"/>
      <c r="C103" s="210"/>
      <c r="D103" s="210" t="s">
        <v>115</v>
      </c>
      <c r="E103" s="81">
        <v>142.78</v>
      </c>
      <c r="F103" s="408">
        <v>605</v>
      </c>
      <c r="G103" s="116"/>
      <c r="H103" s="116"/>
      <c r="I103" s="116"/>
      <c r="J103" s="315">
        <v>142.78</v>
      </c>
    </row>
    <row r="104" spans="1:10" x14ac:dyDescent="0.25">
      <c r="A104" s="205">
        <v>32</v>
      </c>
      <c r="B104" s="206"/>
      <c r="C104" s="207"/>
      <c r="D104" s="207" t="s">
        <v>164</v>
      </c>
      <c r="E104" s="82">
        <f>E105+E106</f>
        <v>76.39</v>
      </c>
      <c r="F104" s="82">
        <v>432</v>
      </c>
      <c r="G104" s="326"/>
      <c r="H104" s="326"/>
      <c r="I104" s="326"/>
      <c r="J104" s="315"/>
    </row>
    <row r="105" spans="1:10" x14ac:dyDescent="0.25">
      <c r="A105" s="208">
        <v>3211</v>
      </c>
      <c r="B105" s="209"/>
      <c r="C105" s="210"/>
      <c r="D105" s="210" t="s">
        <v>95</v>
      </c>
      <c r="E105" s="81">
        <v>3.98</v>
      </c>
      <c r="F105" s="408">
        <v>32</v>
      </c>
      <c r="G105" s="116"/>
      <c r="H105" s="116"/>
      <c r="I105" s="116"/>
      <c r="J105" s="315">
        <v>3.98</v>
      </c>
    </row>
    <row r="106" spans="1:10" x14ac:dyDescent="0.25">
      <c r="A106" s="208">
        <v>3212</v>
      </c>
      <c r="B106" s="209"/>
      <c r="C106" s="210"/>
      <c r="D106" s="210" t="s">
        <v>86</v>
      </c>
      <c r="E106" s="81">
        <v>72.41</v>
      </c>
      <c r="F106" s="408">
        <v>400</v>
      </c>
      <c r="G106" s="116"/>
      <c r="H106" s="116"/>
      <c r="I106" s="116"/>
      <c r="J106" s="315">
        <v>72.41</v>
      </c>
    </row>
    <row r="107" spans="1:10" ht="15" customHeight="1" x14ac:dyDescent="0.25">
      <c r="A107" s="450" t="s">
        <v>192</v>
      </c>
      <c r="B107" s="451"/>
      <c r="C107" s="452"/>
      <c r="D107" s="204" t="s">
        <v>58</v>
      </c>
      <c r="E107" s="81"/>
      <c r="F107" s="408"/>
      <c r="G107" s="116"/>
      <c r="H107" s="116"/>
      <c r="I107" s="116"/>
      <c r="J107" s="315"/>
    </row>
    <row r="108" spans="1:10" x14ac:dyDescent="0.25">
      <c r="A108" s="205">
        <v>31</v>
      </c>
      <c r="B108" s="206"/>
      <c r="C108" s="207"/>
      <c r="D108" s="265" t="s">
        <v>22</v>
      </c>
      <c r="E108" s="82">
        <f>E109+E110+E111</f>
        <v>7327.54</v>
      </c>
      <c r="F108" s="82">
        <v>26488</v>
      </c>
      <c r="G108" s="326"/>
      <c r="H108" s="326"/>
      <c r="I108" s="326"/>
      <c r="J108" s="315"/>
    </row>
    <row r="109" spans="1:10" x14ac:dyDescent="0.25">
      <c r="A109" s="85">
        <v>3111</v>
      </c>
      <c r="B109" s="86"/>
      <c r="C109" s="87"/>
      <c r="D109" s="87" t="s">
        <v>82</v>
      </c>
      <c r="E109" s="81">
        <v>4903.47</v>
      </c>
      <c r="F109" s="408">
        <v>21530</v>
      </c>
      <c r="G109" s="116"/>
      <c r="H109" s="116"/>
      <c r="I109" s="116"/>
      <c r="J109" s="315">
        <v>4903.47</v>
      </c>
    </row>
    <row r="110" spans="1:10" x14ac:dyDescent="0.25">
      <c r="A110" s="85">
        <v>3121</v>
      </c>
      <c r="B110" s="86"/>
      <c r="C110" s="87"/>
      <c r="D110" s="87" t="s">
        <v>84</v>
      </c>
      <c r="E110" s="81">
        <v>1615</v>
      </c>
      <c r="F110" s="408">
        <v>1530</v>
      </c>
      <c r="G110" s="116"/>
      <c r="H110" s="116"/>
      <c r="I110" s="116"/>
      <c r="J110" s="315">
        <v>1105</v>
      </c>
    </row>
    <row r="111" spans="1:10" ht="25.5" x14ac:dyDescent="0.25">
      <c r="A111" s="85">
        <v>3132</v>
      </c>
      <c r="B111" s="86"/>
      <c r="C111" s="87"/>
      <c r="D111" s="87" t="s">
        <v>115</v>
      </c>
      <c r="E111" s="81">
        <v>809.07</v>
      </c>
      <c r="F111" s="408">
        <v>3428</v>
      </c>
      <c r="G111" s="116"/>
      <c r="H111" s="116"/>
      <c r="I111" s="116"/>
      <c r="J111" s="315">
        <v>807.07</v>
      </c>
    </row>
    <row r="112" spans="1:10" x14ac:dyDescent="0.25">
      <c r="A112" s="88">
        <v>32</v>
      </c>
      <c r="B112" s="89"/>
      <c r="C112" s="90"/>
      <c r="D112" s="90" t="s">
        <v>164</v>
      </c>
      <c r="E112" s="82">
        <f>E113+E114</f>
        <v>432.88</v>
      </c>
      <c r="F112" s="82">
        <f>F113+F114</f>
        <v>4885.5</v>
      </c>
      <c r="G112" s="326"/>
      <c r="H112" s="326"/>
      <c r="I112" s="326"/>
      <c r="J112" s="315"/>
    </row>
    <row r="113" spans="1:10" x14ac:dyDescent="0.25">
      <c r="A113" s="85">
        <v>3211</v>
      </c>
      <c r="B113" s="86"/>
      <c r="C113" s="87"/>
      <c r="D113" s="87" t="s">
        <v>95</v>
      </c>
      <c r="E113" s="81">
        <v>22.56</v>
      </c>
      <c r="F113" s="408">
        <v>2525</v>
      </c>
      <c r="G113" s="116"/>
      <c r="H113" s="116"/>
      <c r="I113" s="116"/>
      <c r="J113" s="315">
        <v>22.56</v>
      </c>
    </row>
    <row r="114" spans="1:10" ht="14.25" customHeight="1" x14ac:dyDescent="0.25">
      <c r="A114" s="85">
        <v>3212</v>
      </c>
      <c r="B114" s="86"/>
      <c r="C114" s="87"/>
      <c r="D114" s="87" t="s">
        <v>86</v>
      </c>
      <c r="E114" s="81">
        <v>410.32</v>
      </c>
      <c r="F114" s="408">
        <v>2360.5</v>
      </c>
      <c r="G114" s="116"/>
      <c r="H114" s="116"/>
      <c r="I114" s="116"/>
      <c r="J114" s="315">
        <v>410.32</v>
      </c>
    </row>
    <row r="115" spans="1:10" ht="14.25" customHeight="1" x14ac:dyDescent="0.25">
      <c r="A115" s="433" t="s">
        <v>270</v>
      </c>
      <c r="B115" s="434"/>
      <c r="C115" s="435"/>
      <c r="D115" s="72" t="s">
        <v>271</v>
      </c>
      <c r="E115" s="91"/>
      <c r="F115" s="91"/>
      <c r="G115" s="357">
        <f>G116+G124</f>
        <v>51881</v>
      </c>
      <c r="H115" s="357">
        <f>H116+H124</f>
        <v>51244.39</v>
      </c>
      <c r="I115" s="357"/>
      <c r="J115" s="315"/>
    </row>
    <row r="116" spans="1:10" ht="14.25" customHeight="1" x14ac:dyDescent="0.25">
      <c r="A116" s="450" t="s">
        <v>56</v>
      </c>
      <c r="B116" s="451"/>
      <c r="C116" s="452"/>
      <c r="D116" s="335" t="s">
        <v>18</v>
      </c>
      <c r="E116" s="11"/>
      <c r="F116" s="11"/>
      <c r="G116" s="413">
        <f>G117+G121</f>
        <v>13489.06</v>
      </c>
      <c r="H116" s="413">
        <f>H117+H121</f>
        <v>13336.279999999999</v>
      </c>
      <c r="I116" s="358"/>
      <c r="J116" s="315"/>
    </row>
    <row r="117" spans="1:10" ht="14.25" customHeight="1" x14ac:dyDescent="0.25">
      <c r="A117" s="339">
        <v>31</v>
      </c>
      <c r="B117" s="340"/>
      <c r="C117" s="341"/>
      <c r="D117" s="341" t="s">
        <v>22</v>
      </c>
      <c r="E117" s="82"/>
      <c r="F117" s="82"/>
      <c r="G117" s="326">
        <f>G118+G119+G120</f>
        <v>12727.26</v>
      </c>
      <c r="H117" s="326">
        <f>H118+H119+H120</f>
        <v>12574.48</v>
      </c>
      <c r="I117" s="326"/>
      <c r="J117" s="315"/>
    </row>
    <row r="118" spans="1:10" ht="14.25" customHeight="1" x14ac:dyDescent="0.25">
      <c r="A118" s="336">
        <v>3111</v>
      </c>
      <c r="B118" s="337"/>
      <c r="C118" s="338"/>
      <c r="D118" s="338" t="s">
        <v>82</v>
      </c>
      <c r="E118" s="81"/>
      <c r="F118" s="81"/>
      <c r="G118" s="409">
        <v>10192.780000000001</v>
      </c>
      <c r="H118" s="409">
        <v>10040</v>
      </c>
      <c r="I118" s="116"/>
      <c r="J118" s="315"/>
    </row>
    <row r="119" spans="1:10" ht="14.25" customHeight="1" x14ac:dyDescent="0.25">
      <c r="A119" s="336">
        <v>3121</v>
      </c>
      <c r="B119" s="337"/>
      <c r="C119" s="338"/>
      <c r="D119" s="338" t="s">
        <v>240</v>
      </c>
      <c r="E119" s="81"/>
      <c r="F119" s="81"/>
      <c r="G119" s="409">
        <v>624</v>
      </c>
      <c r="H119" s="409">
        <v>624</v>
      </c>
      <c r="I119" s="116"/>
      <c r="J119" s="315"/>
    </row>
    <row r="120" spans="1:10" ht="27.75" customHeight="1" x14ac:dyDescent="0.25">
      <c r="A120" s="336">
        <v>3132</v>
      </c>
      <c r="B120" s="337"/>
      <c r="C120" s="338"/>
      <c r="D120" s="338" t="s">
        <v>115</v>
      </c>
      <c r="E120" s="81"/>
      <c r="F120" s="81"/>
      <c r="G120" s="409">
        <v>1910.48</v>
      </c>
      <c r="H120" s="409">
        <v>1910.48</v>
      </c>
      <c r="I120" s="116"/>
      <c r="J120" s="315"/>
    </row>
    <row r="121" spans="1:10" ht="14.25" customHeight="1" x14ac:dyDescent="0.25">
      <c r="A121" s="339">
        <v>32</v>
      </c>
      <c r="B121" s="340"/>
      <c r="C121" s="341"/>
      <c r="D121" s="341" t="s">
        <v>164</v>
      </c>
      <c r="E121" s="82"/>
      <c r="F121" s="82"/>
      <c r="G121" s="326">
        <f>G122+G123</f>
        <v>761.8</v>
      </c>
      <c r="H121" s="326">
        <f>H122+H123</f>
        <v>761.8</v>
      </c>
      <c r="I121" s="326"/>
      <c r="J121" s="315"/>
    </row>
    <row r="122" spans="1:10" ht="14.25" customHeight="1" x14ac:dyDescent="0.25">
      <c r="A122" s="336">
        <v>3211</v>
      </c>
      <c r="B122" s="337"/>
      <c r="C122" s="338"/>
      <c r="D122" s="338" t="s">
        <v>95</v>
      </c>
      <c r="E122" s="81"/>
      <c r="F122" s="81"/>
      <c r="G122" s="412">
        <v>46.8</v>
      </c>
      <c r="H122" s="412">
        <v>46.8</v>
      </c>
      <c r="I122" s="306"/>
      <c r="J122" s="315"/>
    </row>
    <row r="123" spans="1:10" ht="14.25" customHeight="1" x14ac:dyDescent="0.25">
      <c r="A123" s="336">
        <v>3212</v>
      </c>
      <c r="B123" s="337"/>
      <c r="C123" s="338"/>
      <c r="D123" s="338" t="s">
        <v>86</v>
      </c>
      <c r="E123" s="81"/>
      <c r="F123" s="81"/>
      <c r="G123" s="412">
        <v>715</v>
      </c>
      <c r="H123" s="412">
        <v>715</v>
      </c>
      <c r="I123" s="306"/>
      <c r="J123" s="315"/>
    </row>
    <row r="124" spans="1:10" ht="14.25" customHeight="1" x14ac:dyDescent="0.25">
      <c r="A124" s="450" t="s">
        <v>192</v>
      </c>
      <c r="B124" s="451"/>
      <c r="C124" s="452"/>
      <c r="D124" s="335" t="s">
        <v>58</v>
      </c>
      <c r="E124" s="81"/>
      <c r="F124" s="81"/>
      <c r="G124" s="414">
        <f>G125+G129</f>
        <v>38391.94</v>
      </c>
      <c r="H124" s="414">
        <f>H125+H129</f>
        <v>37908.11</v>
      </c>
      <c r="I124" s="359"/>
      <c r="J124" s="315"/>
    </row>
    <row r="125" spans="1:10" ht="14.25" customHeight="1" x14ac:dyDescent="0.25">
      <c r="A125" s="339">
        <v>31</v>
      </c>
      <c r="B125" s="340"/>
      <c r="C125" s="341"/>
      <c r="D125" s="341" t="s">
        <v>22</v>
      </c>
      <c r="E125" s="82"/>
      <c r="F125" s="82"/>
      <c r="G125" s="356">
        <f>G126+G127+G128</f>
        <v>36223.740000000005</v>
      </c>
      <c r="H125" s="356">
        <f>H126+H127+H128</f>
        <v>35739.910000000003</v>
      </c>
      <c r="I125" s="356"/>
      <c r="J125" s="315"/>
    </row>
    <row r="126" spans="1:10" ht="14.25" customHeight="1" x14ac:dyDescent="0.25">
      <c r="A126" s="336">
        <v>3111</v>
      </c>
      <c r="B126" s="337"/>
      <c r="C126" s="338"/>
      <c r="D126" s="338" t="s">
        <v>82</v>
      </c>
      <c r="E126" s="81"/>
      <c r="F126" s="81"/>
      <c r="G126" s="412">
        <v>29010.22</v>
      </c>
      <c r="H126" s="412">
        <v>28526.39</v>
      </c>
      <c r="I126" s="306"/>
      <c r="J126" s="315"/>
    </row>
    <row r="127" spans="1:10" ht="14.25" customHeight="1" x14ac:dyDescent="0.25">
      <c r="A127" s="336">
        <v>3121</v>
      </c>
      <c r="B127" s="337"/>
      <c r="C127" s="338"/>
      <c r="D127" s="338" t="s">
        <v>84</v>
      </c>
      <c r="E127" s="81"/>
      <c r="F127" s="81"/>
      <c r="G127" s="412">
        <v>1776</v>
      </c>
      <c r="H127" s="412">
        <v>1776</v>
      </c>
      <c r="I127" s="306"/>
      <c r="J127" s="315"/>
    </row>
    <row r="128" spans="1:10" ht="23.25" customHeight="1" x14ac:dyDescent="0.25">
      <c r="A128" s="336">
        <v>3132</v>
      </c>
      <c r="B128" s="337"/>
      <c r="C128" s="338"/>
      <c r="D128" s="338" t="s">
        <v>115</v>
      </c>
      <c r="E128" s="81"/>
      <c r="F128" s="81"/>
      <c r="G128" s="412">
        <v>5437.52</v>
      </c>
      <c r="H128" s="412">
        <v>5437.52</v>
      </c>
      <c r="I128" s="306"/>
      <c r="J128" s="315"/>
    </row>
    <row r="129" spans="1:10" ht="14.25" customHeight="1" x14ac:dyDescent="0.25">
      <c r="A129" s="339">
        <v>32</v>
      </c>
      <c r="B129" s="340"/>
      <c r="C129" s="341"/>
      <c r="D129" s="341" t="s">
        <v>164</v>
      </c>
      <c r="E129" s="82"/>
      <c r="F129" s="82"/>
      <c r="G129" s="356">
        <f>G130+G131</f>
        <v>2168.1999999999998</v>
      </c>
      <c r="H129" s="356">
        <f>H130+H131</f>
        <v>2168.1999999999998</v>
      </c>
      <c r="I129" s="356"/>
      <c r="J129" s="315"/>
    </row>
    <row r="130" spans="1:10" ht="14.25" customHeight="1" x14ac:dyDescent="0.25">
      <c r="A130" s="336">
        <v>3211</v>
      </c>
      <c r="B130" s="337"/>
      <c r="C130" s="338"/>
      <c r="D130" s="338" t="s">
        <v>95</v>
      </c>
      <c r="E130" s="81"/>
      <c r="F130" s="81"/>
      <c r="G130" s="412">
        <v>133.19999999999999</v>
      </c>
      <c r="H130" s="412">
        <v>133.19999999999999</v>
      </c>
      <c r="I130" s="306"/>
      <c r="J130" s="315"/>
    </row>
    <row r="131" spans="1:10" ht="14.25" customHeight="1" x14ac:dyDescent="0.25">
      <c r="A131" s="336">
        <v>3212</v>
      </c>
      <c r="B131" s="337"/>
      <c r="C131" s="338"/>
      <c r="D131" s="338" t="s">
        <v>86</v>
      </c>
      <c r="E131" s="81"/>
      <c r="F131" s="81"/>
      <c r="G131" s="412">
        <v>2035</v>
      </c>
      <c r="H131" s="412">
        <v>2035</v>
      </c>
      <c r="I131" s="306"/>
      <c r="J131" s="315"/>
    </row>
    <row r="132" spans="1:10" ht="14.25" customHeight="1" x14ac:dyDescent="0.25">
      <c r="A132" s="433" t="s">
        <v>286</v>
      </c>
      <c r="B132" s="434"/>
      <c r="C132" s="435"/>
      <c r="D132" s="72" t="s">
        <v>285</v>
      </c>
      <c r="E132" s="150"/>
      <c r="F132" s="150"/>
      <c r="G132" s="398"/>
      <c r="H132" s="398"/>
      <c r="I132" s="357">
        <f>I133+I141</f>
        <v>51881</v>
      </c>
      <c r="J132" s="315"/>
    </row>
    <row r="133" spans="1:10" ht="14.25" customHeight="1" x14ac:dyDescent="0.25">
      <c r="A133" s="450" t="s">
        <v>56</v>
      </c>
      <c r="B133" s="451"/>
      <c r="C133" s="452"/>
      <c r="D133" s="385" t="s">
        <v>18</v>
      </c>
      <c r="E133" s="79"/>
      <c r="F133" s="79"/>
      <c r="G133" s="306"/>
      <c r="H133" s="306"/>
      <c r="I133" s="358">
        <f>I134+I138</f>
        <v>13489.06</v>
      </c>
      <c r="J133" s="315"/>
    </row>
    <row r="134" spans="1:10" ht="14.25" customHeight="1" x14ac:dyDescent="0.25">
      <c r="A134" s="389">
        <v>31</v>
      </c>
      <c r="B134" s="390"/>
      <c r="C134" s="391"/>
      <c r="D134" s="391" t="s">
        <v>22</v>
      </c>
      <c r="E134" s="82"/>
      <c r="F134" s="82"/>
      <c r="G134" s="356"/>
      <c r="H134" s="356"/>
      <c r="I134" s="326">
        <f>I135+I136+I137</f>
        <v>12727.26</v>
      </c>
      <c r="J134" s="315"/>
    </row>
    <row r="135" spans="1:10" ht="14.25" customHeight="1" x14ac:dyDescent="0.25">
      <c r="A135" s="386">
        <v>3111</v>
      </c>
      <c r="B135" s="387"/>
      <c r="C135" s="388"/>
      <c r="D135" s="388" t="s">
        <v>82</v>
      </c>
      <c r="E135" s="79"/>
      <c r="F135" s="79"/>
      <c r="G135" s="306"/>
      <c r="H135" s="306"/>
      <c r="I135" s="409">
        <v>10192.780000000001</v>
      </c>
      <c r="J135" s="315"/>
    </row>
    <row r="136" spans="1:10" ht="14.25" customHeight="1" x14ac:dyDescent="0.25">
      <c r="A136" s="386">
        <v>3121</v>
      </c>
      <c r="B136" s="387"/>
      <c r="C136" s="388"/>
      <c r="D136" s="388" t="s">
        <v>240</v>
      </c>
      <c r="E136" s="79"/>
      <c r="F136" s="79"/>
      <c r="G136" s="306"/>
      <c r="H136" s="306"/>
      <c r="I136" s="409">
        <v>624</v>
      </c>
      <c r="J136" s="315"/>
    </row>
    <row r="137" spans="1:10" ht="27" customHeight="1" x14ac:dyDescent="0.25">
      <c r="A137" s="386">
        <v>3132</v>
      </c>
      <c r="B137" s="387"/>
      <c r="C137" s="388"/>
      <c r="D137" s="388" t="s">
        <v>115</v>
      </c>
      <c r="E137" s="79"/>
      <c r="F137" s="79"/>
      <c r="G137" s="306"/>
      <c r="H137" s="306"/>
      <c r="I137" s="409">
        <v>1910.48</v>
      </c>
      <c r="J137" s="315"/>
    </row>
    <row r="138" spans="1:10" ht="14.25" customHeight="1" x14ac:dyDescent="0.25">
      <c r="A138" s="389">
        <v>32</v>
      </c>
      <c r="B138" s="390"/>
      <c r="C138" s="391"/>
      <c r="D138" s="391" t="s">
        <v>164</v>
      </c>
      <c r="E138" s="82"/>
      <c r="F138" s="82"/>
      <c r="G138" s="356"/>
      <c r="H138" s="356"/>
      <c r="I138" s="326">
        <f>I139+I140</f>
        <v>761.8</v>
      </c>
      <c r="J138" s="315"/>
    </row>
    <row r="139" spans="1:10" ht="14.25" customHeight="1" x14ac:dyDescent="0.25">
      <c r="A139" s="386">
        <v>3211</v>
      </c>
      <c r="B139" s="387"/>
      <c r="C139" s="388"/>
      <c r="D139" s="388" t="s">
        <v>95</v>
      </c>
      <c r="E139" s="79"/>
      <c r="F139" s="79"/>
      <c r="G139" s="306"/>
      <c r="H139" s="306"/>
      <c r="I139" s="412">
        <v>46.8</v>
      </c>
      <c r="J139" s="315"/>
    </row>
    <row r="140" spans="1:10" ht="14.25" customHeight="1" x14ac:dyDescent="0.25">
      <c r="A140" s="386">
        <v>3212</v>
      </c>
      <c r="B140" s="387"/>
      <c r="C140" s="388"/>
      <c r="D140" s="388" t="s">
        <v>86</v>
      </c>
      <c r="E140" s="79"/>
      <c r="F140" s="79"/>
      <c r="G140" s="306"/>
      <c r="H140" s="306"/>
      <c r="I140" s="412">
        <v>715</v>
      </c>
      <c r="J140" s="315"/>
    </row>
    <row r="141" spans="1:10" ht="14.25" customHeight="1" x14ac:dyDescent="0.25">
      <c r="A141" s="450" t="s">
        <v>192</v>
      </c>
      <c r="B141" s="451"/>
      <c r="C141" s="452"/>
      <c r="D141" s="385" t="s">
        <v>58</v>
      </c>
      <c r="E141" s="79"/>
      <c r="F141" s="79"/>
      <c r="G141" s="306"/>
      <c r="H141" s="306"/>
      <c r="I141" s="414">
        <f>I142+I146</f>
        <v>38391.94</v>
      </c>
      <c r="J141" s="315"/>
    </row>
    <row r="142" spans="1:10" ht="14.25" customHeight="1" x14ac:dyDescent="0.25">
      <c r="A142" s="389">
        <v>31</v>
      </c>
      <c r="B142" s="390"/>
      <c r="C142" s="391"/>
      <c r="D142" s="391" t="s">
        <v>22</v>
      </c>
      <c r="E142" s="82"/>
      <c r="F142" s="82"/>
      <c r="G142" s="356"/>
      <c r="H142" s="356"/>
      <c r="I142" s="356">
        <f>I143+I144+I145</f>
        <v>36223.740000000005</v>
      </c>
      <c r="J142" s="315"/>
    </row>
    <row r="143" spans="1:10" ht="14.25" customHeight="1" x14ac:dyDescent="0.25">
      <c r="A143" s="386">
        <v>3111</v>
      </c>
      <c r="B143" s="387"/>
      <c r="C143" s="388"/>
      <c r="D143" s="388" t="s">
        <v>82</v>
      </c>
      <c r="E143" s="79"/>
      <c r="F143" s="79"/>
      <c r="G143" s="306"/>
      <c r="H143" s="306"/>
      <c r="I143" s="412">
        <v>29010.22</v>
      </c>
      <c r="J143" s="315"/>
    </row>
    <row r="144" spans="1:10" ht="14.25" customHeight="1" x14ac:dyDescent="0.25">
      <c r="A144" s="386">
        <v>3121</v>
      </c>
      <c r="B144" s="387"/>
      <c r="C144" s="388"/>
      <c r="D144" s="388" t="s">
        <v>84</v>
      </c>
      <c r="E144" s="79"/>
      <c r="F144" s="79"/>
      <c r="G144" s="306"/>
      <c r="H144" s="306"/>
      <c r="I144" s="412">
        <v>1776</v>
      </c>
      <c r="J144" s="315"/>
    </row>
    <row r="145" spans="1:10" ht="21.75" customHeight="1" x14ac:dyDescent="0.25">
      <c r="A145" s="386">
        <v>3132</v>
      </c>
      <c r="B145" s="387"/>
      <c r="C145" s="388"/>
      <c r="D145" s="388" t="s">
        <v>115</v>
      </c>
      <c r="E145" s="79"/>
      <c r="F145" s="79"/>
      <c r="G145" s="306"/>
      <c r="H145" s="306"/>
      <c r="I145" s="412">
        <v>5437.52</v>
      </c>
      <c r="J145" s="315"/>
    </row>
    <row r="146" spans="1:10" ht="14.25" customHeight="1" x14ac:dyDescent="0.25">
      <c r="A146" s="389">
        <v>32</v>
      </c>
      <c r="B146" s="390"/>
      <c r="C146" s="391"/>
      <c r="D146" s="391" t="s">
        <v>164</v>
      </c>
      <c r="E146" s="82"/>
      <c r="F146" s="82"/>
      <c r="G146" s="356"/>
      <c r="H146" s="356"/>
      <c r="I146" s="356">
        <f>I147+I148</f>
        <v>2168.1999999999998</v>
      </c>
      <c r="J146" s="315"/>
    </row>
    <row r="147" spans="1:10" ht="14.25" customHeight="1" x14ac:dyDescent="0.25">
      <c r="A147" s="386">
        <v>3211</v>
      </c>
      <c r="B147" s="387"/>
      <c r="C147" s="388"/>
      <c r="D147" s="388" t="s">
        <v>95</v>
      </c>
      <c r="E147" s="79"/>
      <c r="F147" s="79"/>
      <c r="G147" s="306"/>
      <c r="H147" s="306"/>
      <c r="I147" s="412">
        <v>133.19999999999999</v>
      </c>
      <c r="J147" s="315"/>
    </row>
    <row r="148" spans="1:10" ht="14.25" customHeight="1" x14ac:dyDescent="0.25">
      <c r="A148" s="386">
        <v>3212</v>
      </c>
      <c r="B148" s="387"/>
      <c r="C148" s="388"/>
      <c r="D148" s="388" t="s">
        <v>86</v>
      </c>
      <c r="E148" s="79"/>
      <c r="F148" s="79"/>
      <c r="G148" s="306"/>
      <c r="H148" s="306"/>
      <c r="I148" s="412">
        <v>2035</v>
      </c>
      <c r="J148" s="315"/>
    </row>
    <row r="149" spans="1:10" ht="13.5" customHeight="1" x14ac:dyDescent="0.25">
      <c r="A149" s="462" t="s">
        <v>120</v>
      </c>
      <c r="B149" s="463"/>
      <c r="C149" s="464"/>
      <c r="D149" s="72" t="s">
        <v>121</v>
      </c>
      <c r="E149" s="91">
        <f>E151</f>
        <v>530.88</v>
      </c>
      <c r="F149" s="91">
        <v>531</v>
      </c>
      <c r="G149" s="357">
        <f>G151</f>
        <v>531</v>
      </c>
      <c r="H149" s="357">
        <f>H151</f>
        <v>531</v>
      </c>
      <c r="I149" s="357">
        <f>I151</f>
        <v>531</v>
      </c>
      <c r="J149" s="315"/>
    </row>
    <row r="150" spans="1:10" x14ac:dyDescent="0.25">
      <c r="A150" s="450" t="s">
        <v>56</v>
      </c>
      <c r="B150" s="451"/>
      <c r="C150" s="452"/>
      <c r="D150" s="53" t="s">
        <v>18</v>
      </c>
      <c r="E150" s="83"/>
      <c r="F150" s="83"/>
      <c r="G150" s="306"/>
      <c r="H150" s="306"/>
      <c r="I150" s="306"/>
      <c r="J150" s="315"/>
    </row>
    <row r="151" spans="1:10" x14ac:dyDescent="0.25">
      <c r="A151" s="64">
        <v>32</v>
      </c>
      <c r="B151" s="65"/>
      <c r="C151" s="66"/>
      <c r="D151" s="66" t="s">
        <v>31</v>
      </c>
      <c r="E151" s="82">
        <f>E152</f>
        <v>530.88</v>
      </c>
      <c r="F151" s="82">
        <v>531</v>
      </c>
      <c r="G151" s="356">
        <f>G152</f>
        <v>531</v>
      </c>
      <c r="H151" s="356">
        <f>H152</f>
        <v>531</v>
      </c>
      <c r="I151" s="356">
        <f>I152</f>
        <v>531</v>
      </c>
      <c r="J151" s="315"/>
    </row>
    <row r="152" spans="1:10" x14ac:dyDescent="0.25">
      <c r="A152" s="54">
        <v>3237</v>
      </c>
      <c r="B152" s="55"/>
      <c r="C152" s="56"/>
      <c r="D152" s="56" t="s">
        <v>113</v>
      </c>
      <c r="E152" s="408">
        <v>530.88</v>
      </c>
      <c r="F152" s="408">
        <v>531</v>
      </c>
      <c r="G152" s="415">
        <v>531</v>
      </c>
      <c r="H152" s="415">
        <v>531</v>
      </c>
      <c r="I152" s="415">
        <v>531</v>
      </c>
      <c r="J152" s="315">
        <v>530.88</v>
      </c>
    </row>
    <row r="153" spans="1:10" x14ac:dyDescent="0.25">
      <c r="A153" s="162" t="s">
        <v>170</v>
      </c>
      <c r="B153" s="163"/>
      <c r="C153" s="164"/>
      <c r="D153" s="164" t="s">
        <v>171</v>
      </c>
      <c r="E153" s="150"/>
      <c r="F153" s="150"/>
      <c r="G153" s="330"/>
      <c r="H153" s="330"/>
      <c r="I153" s="330"/>
      <c r="J153" s="315"/>
    </row>
    <row r="154" spans="1:10" x14ac:dyDescent="0.25">
      <c r="A154" s="214" t="s">
        <v>172</v>
      </c>
      <c r="B154" s="215" t="s">
        <v>173</v>
      </c>
      <c r="C154" s="216" t="s">
        <v>174</v>
      </c>
      <c r="D154" s="164" t="s">
        <v>175</v>
      </c>
      <c r="E154" s="287">
        <f>E156</f>
        <v>4921.25</v>
      </c>
      <c r="F154" s="287">
        <v>4625</v>
      </c>
      <c r="G154" s="330"/>
      <c r="H154" s="330"/>
      <c r="I154" s="330"/>
      <c r="J154" s="315"/>
    </row>
    <row r="155" spans="1:10" x14ac:dyDescent="0.25">
      <c r="A155" s="450" t="s">
        <v>56</v>
      </c>
      <c r="B155" s="451"/>
      <c r="C155" s="452"/>
      <c r="D155" s="257" t="s">
        <v>18</v>
      </c>
      <c r="E155" s="292"/>
      <c r="F155" s="292"/>
      <c r="G155" s="116"/>
      <c r="H155" s="116"/>
      <c r="I155" s="116"/>
      <c r="J155" s="315"/>
    </row>
    <row r="156" spans="1:10" ht="25.5" x14ac:dyDescent="0.25">
      <c r="A156" s="186">
        <v>42</v>
      </c>
      <c r="B156" s="61"/>
      <c r="C156" s="62"/>
      <c r="D156" s="62" t="s">
        <v>223</v>
      </c>
      <c r="E156" s="82">
        <f>E157+E158</f>
        <v>4921.25</v>
      </c>
      <c r="F156" s="82"/>
      <c r="G156" s="326"/>
      <c r="H156" s="326"/>
      <c r="I156" s="326"/>
      <c r="J156" s="315"/>
    </row>
    <row r="157" spans="1:10" x14ac:dyDescent="0.25">
      <c r="A157" s="168">
        <v>4221</v>
      </c>
      <c r="B157" s="169"/>
      <c r="C157" s="170"/>
      <c r="D157" s="170" t="s">
        <v>89</v>
      </c>
      <c r="E157" s="79">
        <v>4921.25</v>
      </c>
      <c r="F157" s="79"/>
      <c r="G157" s="116">
        <v>0</v>
      </c>
      <c r="H157" s="116">
        <v>0</v>
      </c>
      <c r="I157" s="116">
        <v>0</v>
      </c>
      <c r="J157" s="315">
        <v>5000</v>
      </c>
    </row>
    <row r="158" spans="1:10" ht="25.5" x14ac:dyDescent="0.25">
      <c r="A158" s="168">
        <v>4227</v>
      </c>
      <c r="B158" s="169"/>
      <c r="C158" s="170"/>
      <c r="D158" s="170" t="s">
        <v>177</v>
      </c>
      <c r="E158" s="79">
        <v>0</v>
      </c>
      <c r="F158" s="79"/>
      <c r="G158" s="116">
        <v>0</v>
      </c>
      <c r="H158" s="116">
        <v>0</v>
      </c>
      <c r="I158" s="116">
        <v>0</v>
      </c>
      <c r="J158" s="315"/>
    </row>
    <row r="159" spans="1:10" s="401" customFormat="1" ht="25.5" x14ac:dyDescent="0.25">
      <c r="A159" s="402">
        <v>45</v>
      </c>
      <c r="B159" s="403"/>
      <c r="C159" s="404"/>
      <c r="D159" s="143" t="s">
        <v>294</v>
      </c>
      <c r="E159" s="405"/>
      <c r="F159" s="405">
        <v>4625</v>
      </c>
      <c r="G159" s="406"/>
      <c r="H159" s="406"/>
      <c r="I159" s="406"/>
      <c r="J159" s="400"/>
    </row>
    <row r="160" spans="1:10" ht="25.5" x14ac:dyDescent="0.25">
      <c r="A160" s="214" t="s">
        <v>172</v>
      </c>
      <c r="B160" s="215" t="s">
        <v>173</v>
      </c>
      <c r="C160" s="216" t="s">
        <v>174</v>
      </c>
      <c r="D160" s="307" t="s">
        <v>235</v>
      </c>
      <c r="E160" s="150"/>
      <c r="F160" s="150"/>
      <c r="G160" s="330"/>
      <c r="H160" s="330"/>
      <c r="I160" s="330"/>
      <c r="J160" s="315"/>
    </row>
    <row r="161" spans="1:10" x14ac:dyDescent="0.25">
      <c r="A161" s="308">
        <v>32</v>
      </c>
      <c r="B161" s="309"/>
      <c r="C161" s="310"/>
      <c r="D161" s="310"/>
      <c r="E161" s="82"/>
      <c r="F161" s="82"/>
      <c r="G161" s="326"/>
      <c r="H161" s="326"/>
      <c r="I161" s="326"/>
      <c r="J161" s="315"/>
    </row>
    <row r="162" spans="1:10" x14ac:dyDescent="0.25">
      <c r="A162" s="311">
        <v>3225</v>
      </c>
      <c r="B162" s="312"/>
      <c r="C162" s="313"/>
      <c r="D162" s="313" t="s">
        <v>206</v>
      </c>
      <c r="E162" s="79"/>
      <c r="F162" s="79"/>
      <c r="G162" s="330"/>
      <c r="H162" s="330"/>
      <c r="I162" s="330"/>
      <c r="J162" s="315"/>
    </row>
    <row r="163" spans="1:10" ht="29.25" customHeight="1" x14ac:dyDescent="0.25">
      <c r="A163" s="162" t="s">
        <v>172</v>
      </c>
      <c r="B163" s="163" t="s">
        <v>173</v>
      </c>
      <c r="C163" s="164" t="s">
        <v>178</v>
      </c>
      <c r="D163" s="164" t="s">
        <v>225</v>
      </c>
      <c r="E163" s="91">
        <f t="shared" ref="E163:I164" si="1">E164</f>
        <v>600</v>
      </c>
      <c r="F163" s="357">
        <f t="shared" si="1"/>
        <v>900</v>
      </c>
      <c r="G163" s="357">
        <f t="shared" si="1"/>
        <v>600</v>
      </c>
      <c r="H163" s="357">
        <f t="shared" si="1"/>
        <v>600</v>
      </c>
      <c r="I163" s="357">
        <f t="shared" si="1"/>
        <v>600</v>
      </c>
      <c r="J163" s="315"/>
    </row>
    <row r="164" spans="1:10" x14ac:dyDescent="0.25">
      <c r="A164" s="186">
        <v>42</v>
      </c>
      <c r="B164" s="61"/>
      <c r="C164" s="62"/>
      <c r="D164" s="265" t="s">
        <v>224</v>
      </c>
      <c r="E164" s="82">
        <f t="shared" si="1"/>
        <v>600</v>
      </c>
      <c r="F164" s="82">
        <f t="shared" si="1"/>
        <v>900</v>
      </c>
      <c r="G164" s="356">
        <f t="shared" si="1"/>
        <v>600</v>
      </c>
      <c r="H164" s="356">
        <f t="shared" si="1"/>
        <v>600</v>
      </c>
      <c r="I164" s="356">
        <f t="shared" si="1"/>
        <v>600</v>
      </c>
      <c r="J164" s="315"/>
    </row>
    <row r="165" spans="1:10" ht="14.25" customHeight="1" x14ac:dyDescent="0.25">
      <c r="A165" s="168">
        <v>4241</v>
      </c>
      <c r="B165" s="169"/>
      <c r="C165" s="170"/>
      <c r="D165" s="170" t="s">
        <v>90</v>
      </c>
      <c r="E165" s="79">
        <v>600</v>
      </c>
      <c r="F165" s="319">
        <v>900</v>
      </c>
      <c r="G165" s="412">
        <v>600</v>
      </c>
      <c r="H165" s="412">
        <v>600</v>
      </c>
      <c r="I165" s="412">
        <v>600</v>
      </c>
      <c r="J165" s="315"/>
    </row>
    <row r="166" spans="1:10" ht="25.5" x14ac:dyDescent="0.25">
      <c r="A166" s="289" t="s">
        <v>205</v>
      </c>
      <c r="B166" s="290"/>
      <c r="C166" s="291"/>
      <c r="D166" s="266" t="s">
        <v>49</v>
      </c>
      <c r="E166" s="156">
        <f>'POSEBNI DIO'!E167</f>
        <v>2491.75</v>
      </c>
      <c r="F166" s="156"/>
      <c r="G166" s="116"/>
      <c r="H166" s="116"/>
      <c r="I166" s="116"/>
      <c r="J166" s="315"/>
    </row>
    <row r="167" spans="1:10" ht="25.5" x14ac:dyDescent="0.25">
      <c r="A167" s="433" t="s">
        <v>60</v>
      </c>
      <c r="B167" s="434"/>
      <c r="C167" s="435"/>
      <c r="D167" s="244" t="s">
        <v>49</v>
      </c>
      <c r="E167" s="91">
        <f>E169</f>
        <v>2491.75</v>
      </c>
      <c r="F167" s="91"/>
      <c r="G167" s="330"/>
      <c r="H167" s="330"/>
      <c r="I167" s="330"/>
      <c r="J167" s="315"/>
    </row>
    <row r="168" spans="1:10" x14ac:dyDescent="0.25">
      <c r="A168" s="186">
        <v>32</v>
      </c>
      <c r="B168" s="61"/>
      <c r="C168" s="62"/>
      <c r="D168" s="62" t="s">
        <v>31</v>
      </c>
      <c r="E168" s="141">
        <v>2491.75</v>
      </c>
      <c r="F168" s="141"/>
      <c r="G168" s="326"/>
      <c r="H168" s="326"/>
      <c r="I168" s="326"/>
      <c r="J168" s="315"/>
    </row>
    <row r="169" spans="1:10" x14ac:dyDescent="0.25">
      <c r="A169" s="260">
        <v>3232</v>
      </c>
      <c r="B169" s="248"/>
      <c r="C169" s="249"/>
      <c r="D169" s="249"/>
      <c r="E169" s="267">
        <v>2491.75</v>
      </c>
      <c r="F169" s="93"/>
      <c r="G169" s="116"/>
      <c r="H169" s="116"/>
      <c r="I169" s="116"/>
      <c r="J169" s="315"/>
    </row>
    <row r="170" spans="1:10" ht="25.5" x14ac:dyDescent="0.25">
      <c r="A170" s="456" t="s">
        <v>41</v>
      </c>
      <c r="B170" s="457"/>
      <c r="C170" s="458"/>
      <c r="D170" s="95" t="s">
        <v>59</v>
      </c>
      <c r="E170" s="93">
        <f>E171+E253+E278+E283+E301+E329+E365+E393+E404+E199+E326+E297+E400</f>
        <v>1898910.9</v>
      </c>
      <c r="F170" s="93">
        <f>F171+F253+F278+F283+F297+F329+F361+F365+F393+F397+F404+F301</f>
        <v>2560316.9300000002</v>
      </c>
      <c r="G170" s="93">
        <f>G171+G253+G278+G283+G297+G329+G361+G365+G393+G397+G404+G301</f>
        <v>2372683</v>
      </c>
      <c r="H170" s="93">
        <f>H171+H253+H278+H283+H297+H329+H361+H365+H393+H397+H404+H301</f>
        <v>2371720</v>
      </c>
      <c r="I170" s="93">
        <f>I171+I253+I278+I283+I297+I329+I361+I365+I393+I397+I404+I301</f>
        <v>2371720</v>
      </c>
      <c r="J170" s="315"/>
    </row>
    <row r="171" spans="1:10" x14ac:dyDescent="0.25">
      <c r="A171" s="433" t="s">
        <v>60</v>
      </c>
      <c r="B171" s="434"/>
      <c r="C171" s="435"/>
      <c r="D171" s="42" t="s">
        <v>19</v>
      </c>
      <c r="E171" s="91">
        <f>E174+E178+E185+E193+E199+E202+E218+E231+E240</f>
        <v>44270.75</v>
      </c>
      <c r="F171" s="91">
        <f>F174+F178+F185+F193+F199+F202+F218+F231+F240</f>
        <v>33568</v>
      </c>
      <c r="G171" s="91">
        <f>G174+G178+G185+G193+G199+G202+G218+G231+G240</f>
        <v>34950</v>
      </c>
      <c r="H171" s="91">
        <f>H174+H178+H185+H193+H199+H202+H218+H231+H240</f>
        <v>34950</v>
      </c>
      <c r="I171" s="91">
        <f>I174+I178+I185+I193+I199+I202+I218+I231+I240</f>
        <v>34950</v>
      </c>
      <c r="J171" s="315"/>
    </row>
    <row r="172" spans="1:10" x14ac:dyDescent="0.25">
      <c r="A172" s="450" t="s">
        <v>61</v>
      </c>
      <c r="B172" s="451"/>
      <c r="C172" s="452"/>
      <c r="D172" s="40" t="s">
        <v>62</v>
      </c>
      <c r="E172" s="81"/>
      <c r="F172" s="11"/>
      <c r="G172" s="116"/>
      <c r="H172" s="116"/>
      <c r="I172" s="116"/>
      <c r="J172" s="315"/>
    </row>
    <row r="173" spans="1:10" x14ac:dyDescent="0.25">
      <c r="A173" s="57">
        <v>32</v>
      </c>
      <c r="B173" s="63"/>
      <c r="C173" s="60"/>
      <c r="D173" s="60" t="s">
        <v>31</v>
      </c>
      <c r="E173" s="82">
        <f>E174+E178+E185+E193</f>
        <v>9286.09</v>
      </c>
      <c r="F173" s="82">
        <f>F174+F178+F185+F193</f>
        <v>9300</v>
      </c>
      <c r="G173" s="82">
        <f>G174+G178+G185+G193</f>
        <v>10430</v>
      </c>
      <c r="H173" s="82">
        <f>H174+H178+H185+H193</f>
        <v>10430</v>
      </c>
      <c r="I173" s="82">
        <f>I174+I178+I185+I193</f>
        <v>10430</v>
      </c>
      <c r="J173" s="315"/>
    </row>
    <row r="174" spans="1:10" x14ac:dyDescent="0.25">
      <c r="A174" s="230">
        <v>321</v>
      </c>
      <c r="B174" s="231"/>
      <c r="C174" s="228"/>
      <c r="D174" s="228" t="s">
        <v>164</v>
      </c>
      <c r="E174" s="229">
        <f>E175+E176+E177</f>
        <v>951.8</v>
      </c>
      <c r="F174" s="407">
        <f>F175+F176+F177</f>
        <v>1700</v>
      </c>
      <c r="G174" s="407">
        <f>G175+G176+G177</f>
        <v>1300</v>
      </c>
      <c r="H174" s="407">
        <f>H175+H176+H177</f>
        <v>1300</v>
      </c>
      <c r="I174" s="407">
        <f>I175+I176+I177</f>
        <v>1300</v>
      </c>
      <c r="J174" s="315"/>
    </row>
    <row r="175" spans="1:10" x14ac:dyDescent="0.25">
      <c r="A175" s="50">
        <v>3211</v>
      </c>
      <c r="B175" s="51"/>
      <c r="C175" s="52"/>
      <c r="D175" s="49" t="s">
        <v>95</v>
      </c>
      <c r="E175" s="81">
        <v>876.5</v>
      </c>
      <c r="F175" s="408">
        <v>1500</v>
      </c>
      <c r="G175" s="409">
        <v>1000</v>
      </c>
      <c r="H175" s="409">
        <v>1000</v>
      </c>
      <c r="I175" s="409">
        <v>1000</v>
      </c>
      <c r="J175" s="315">
        <v>250</v>
      </c>
    </row>
    <row r="176" spans="1:10" x14ac:dyDescent="0.25">
      <c r="A176" s="50">
        <v>3213</v>
      </c>
      <c r="B176" s="51"/>
      <c r="C176" s="52"/>
      <c r="D176" s="49" t="s">
        <v>96</v>
      </c>
      <c r="E176" s="81">
        <v>75.3</v>
      </c>
      <c r="F176" s="408">
        <v>100</v>
      </c>
      <c r="G176" s="409">
        <v>200</v>
      </c>
      <c r="H176" s="409">
        <v>200</v>
      </c>
      <c r="I176" s="409">
        <v>200</v>
      </c>
      <c r="J176" s="315">
        <v>100</v>
      </c>
    </row>
    <row r="177" spans="1:10" x14ac:dyDescent="0.25">
      <c r="A177" s="50">
        <v>3214</v>
      </c>
      <c r="B177" s="51"/>
      <c r="C177" s="52"/>
      <c r="D177" s="170" t="s">
        <v>179</v>
      </c>
      <c r="E177" s="81">
        <v>0</v>
      </c>
      <c r="F177" s="408">
        <v>100</v>
      </c>
      <c r="G177" s="409">
        <v>100</v>
      </c>
      <c r="H177" s="409">
        <v>100</v>
      </c>
      <c r="I177" s="409">
        <v>100</v>
      </c>
      <c r="J177" s="315"/>
    </row>
    <row r="178" spans="1:10" x14ac:dyDescent="0.25">
      <c r="A178" s="232">
        <v>322</v>
      </c>
      <c r="B178" s="233"/>
      <c r="C178" s="234"/>
      <c r="D178" s="228" t="s">
        <v>165</v>
      </c>
      <c r="E178" s="235">
        <f>E179+E180+E181+E182+E183+E184</f>
        <v>3339.78</v>
      </c>
      <c r="F178" s="407">
        <f>F179+F180+F181+F182+F183+F184</f>
        <v>4350</v>
      </c>
      <c r="G178" s="407">
        <f>G179+G180+G181+G182+G183+G184</f>
        <v>5180</v>
      </c>
      <c r="H178" s="407">
        <f>H179+H180+H181+H182+H183+H184</f>
        <v>5180</v>
      </c>
      <c r="I178" s="407">
        <f>I179+I180+I181+I182+I183+I184</f>
        <v>5180</v>
      </c>
      <c r="J178" s="315"/>
    </row>
    <row r="179" spans="1:10" x14ac:dyDescent="0.25">
      <c r="A179" s="50">
        <v>3221</v>
      </c>
      <c r="B179" s="51"/>
      <c r="C179" s="52"/>
      <c r="D179" s="49" t="s">
        <v>74</v>
      </c>
      <c r="E179" s="81">
        <v>1089.24</v>
      </c>
      <c r="F179" s="408">
        <v>1000</v>
      </c>
      <c r="G179" s="409">
        <v>1500</v>
      </c>
      <c r="H179" s="409">
        <v>1500</v>
      </c>
      <c r="I179" s="409">
        <v>1500</v>
      </c>
      <c r="J179" s="315">
        <v>1300</v>
      </c>
    </row>
    <row r="180" spans="1:10" x14ac:dyDescent="0.25">
      <c r="A180" s="73">
        <v>3222</v>
      </c>
      <c r="C180" s="75"/>
      <c r="D180" s="74" t="s">
        <v>73</v>
      </c>
      <c r="E180" s="81">
        <v>0</v>
      </c>
      <c r="F180" s="408">
        <v>50</v>
      </c>
      <c r="G180" s="409">
        <v>50</v>
      </c>
      <c r="H180" s="409">
        <v>50</v>
      </c>
      <c r="I180" s="409">
        <v>50</v>
      </c>
      <c r="J180" s="315">
        <v>50</v>
      </c>
    </row>
    <row r="181" spans="1:10" x14ac:dyDescent="0.25">
      <c r="A181" s="50">
        <v>3223</v>
      </c>
      <c r="B181" s="51"/>
      <c r="C181" s="52"/>
      <c r="D181" s="49" t="s">
        <v>98</v>
      </c>
      <c r="E181" s="81">
        <v>1958.49</v>
      </c>
      <c r="F181" s="408">
        <v>2500</v>
      </c>
      <c r="G181" s="409">
        <v>2300</v>
      </c>
      <c r="H181" s="409">
        <v>2300</v>
      </c>
      <c r="I181" s="409">
        <v>2300</v>
      </c>
      <c r="J181" s="315">
        <v>1991.83</v>
      </c>
    </row>
    <row r="182" spans="1:10" ht="25.5" x14ac:dyDescent="0.25">
      <c r="A182" s="50">
        <v>3224</v>
      </c>
      <c r="B182" s="51"/>
      <c r="C182" s="52"/>
      <c r="D182" s="49" t="s">
        <v>75</v>
      </c>
      <c r="E182" s="81">
        <v>0</v>
      </c>
      <c r="F182" s="408">
        <v>300</v>
      </c>
      <c r="G182" s="409">
        <v>400</v>
      </c>
      <c r="H182" s="409">
        <v>400</v>
      </c>
      <c r="I182" s="409">
        <v>400</v>
      </c>
      <c r="J182" s="315">
        <v>500</v>
      </c>
    </row>
    <row r="183" spans="1:10" x14ac:dyDescent="0.25">
      <c r="A183" s="50">
        <v>3225</v>
      </c>
      <c r="B183" s="51"/>
      <c r="C183" s="52"/>
      <c r="D183" s="49" t="s">
        <v>76</v>
      </c>
      <c r="E183" s="81">
        <v>128.34</v>
      </c>
      <c r="F183" s="408">
        <v>300</v>
      </c>
      <c r="G183" s="409">
        <v>500</v>
      </c>
      <c r="H183" s="409">
        <v>500</v>
      </c>
      <c r="I183" s="409">
        <v>500</v>
      </c>
      <c r="J183" s="315">
        <v>300.04000000000002</v>
      </c>
    </row>
    <row r="184" spans="1:10" ht="25.5" x14ac:dyDescent="0.25">
      <c r="A184" s="50">
        <v>3227</v>
      </c>
      <c r="B184" s="51"/>
      <c r="C184" s="52"/>
      <c r="D184" s="49" t="s">
        <v>99</v>
      </c>
      <c r="E184" s="81">
        <v>163.71</v>
      </c>
      <c r="F184" s="408">
        <v>200</v>
      </c>
      <c r="G184" s="409">
        <v>430</v>
      </c>
      <c r="H184" s="409">
        <v>430</v>
      </c>
      <c r="I184" s="409">
        <v>430</v>
      </c>
      <c r="J184" s="315">
        <v>150</v>
      </c>
    </row>
    <row r="185" spans="1:10" x14ac:dyDescent="0.25">
      <c r="A185" s="232">
        <v>323</v>
      </c>
      <c r="B185" s="233"/>
      <c r="C185" s="234"/>
      <c r="D185" s="228" t="s">
        <v>166</v>
      </c>
      <c r="E185" s="235">
        <f>E186+E187+E188+E190+E192+E189+E191</f>
        <v>4771.8500000000004</v>
      </c>
      <c r="F185" s="407">
        <f>F186+F187+F188+F189+F190+F191+F192</f>
        <v>2775</v>
      </c>
      <c r="G185" s="407">
        <f>G186+G187+G188+G189+G190+G191+G192</f>
        <v>3400</v>
      </c>
      <c r="H185" s="407">
        <f>H186+H187+H188+H189+H190+H191+H192</f>
        <v>3400</v>
      </c>
      <c r="I185" s="407">
        <f>I186+I187+I188+I189+I190+I191+I192</f>
        <v>3400</v>
      </c>
      <c r="J185" s="315"/>
    </row>
    <row r="186" spans="1:10" x14ac:dyDescent="0.25">
      <c r="A186" s="50">
        <v>3231</v>
      </c>
      <c r="B186" s="51"/>
      <c r="C186" s="52"/>
      <c r="D186" s="49" t="s">
        <v>100</v>
      </c>
      <c r="E186" s="81">
        <v>87.03</v>
      </c>
      <c r="F186" s="408">
        <v>400</v>
      </c>
      <c r="G186" s="409">
        <v>100</v>
      </c>
      <c r="H186" s="409">
        <v>100</v>
      </c>
      <c r="I186" s="409">
        <v>100</v>
      </c>
      <c r="J186" s="315">
        <v>150</v>
      </c>
    </row>
    <row r="187" spans="1:10" ht="25.5" x14ac:dyDescent="0.25">
      <c r="A187" s="50">
        <v>3232</v>
      </c>
      <c r="B187" s="51"/>
      <c r="C187" s="52"/>
      <c r="D187" s="49" t="s">
        <v>78</v>
      </c>
      <c r="E187" s="81">
        <v>1000</v>
      </c>
      <c r="F187" s="408">
        <v>1200</v>
      </c>
      <c r="G187" s="409">
        <v>1500</v>
      </c>
      <c r="H187" s="409">
        <v>1500</v>
      </c>
      <c r="I187" s="409">
        <v>1500</v>
      </c>
      <c r="J187" s="315">
        <v>1000</v>
      </c>
    </row>
    <row r="188" spans="1:10" x14ac:dyDescent="0.25">
      <c r="A188" s="50">
        <v>3234</v>
      </c>
      <c r="B188" s="51"/>
      <c r="C188" s="52"/>
      <c r="D188" s="49" t="s">
        <v>102</v>
      </c>
      <c r="E188" s="81">
        <v>925.24</v>
      </c>
      <c r="F188" s="408">
        <v>500</v>
      </c>
      <c r="G188" s="409">
        <v>650</v>
      </c>
      <c r="H188" s="409">
        <v>650</v>
      </c>
      <c r="I188" s="409">
        <v>650</v>
      </c>
      <c r="J188" s="315">
        <v>2000</v>
      </c>
    </row>
    <row r="189" spans="1:10" x14ac:dyDescent="0.25">
      <c r="A189" s="50">
        <v>3236</v>
      </c>
      <c r="B189" s="51"/>
      <c r="C189" s="52"/>
      <c r="D189" s="210" t="s">
        <v>103</v>
      </c>
      <c r="E189" s="81">
        <v>576.34</v>
      </c>
      <c r="F189" s="408">
        <v>100</v>
      </c>
      <c r="G189" s="409">
        <v>200</v>
      </c>
      <c r="H189" s="409">
        <v>200</v>
      </c>
      <c r="I189" s="409">
        <v>200</v>
      </c>
      <c r="J189" s="315">
        <v>150</v>
      </c>
    </row>
    <row r="190" spans="1:10" ht="14.25" customHeight="1" x14ac:dyDescent="0.25">
      <c r="A190" s="50">
        <v>3237</v>
      </c>
      <c r="B190" s="51"/>
      <c r="C190" s="52"/>
      <c r="D190" s="49" t="s">
        <v>182</v>
      </c>
      <c r="E190" s="81">
        <v>165.92</v>
      </c>
      <c r="F190" s="408">
        <v>375</v>
      </c>
      <c r="G190" s="409">
        <v>650</v>
      </c>
      <c r="H190" s="409">
        <v>650</v>
      </c>
      <c r="I190" s="409">
        <v>650</v>
      </c>
      <c r="J190" s="315">
        <v>156</v>
      </c>
    </row>
    <row r="191" spans="1:10" ht="14.25" customHeight="1" x14ac:dyDescent="0.25">
      <c r="A191" s="50">
        <v>3238</v>
      </c>
      <c r="B191" s="51"/>
      <c r="C191" s="52"/>
      <c r="D191" s="74" t="s">
        <v>104</v>
      </c>
      <c r="E191" s="81">
        <v>1565.42</v>
      </c>
      <c r="F191" s="408">
        <v>100</v>
      </c>
      <c r="G191" s="409">
        <v>100</v>
      </c>
      <c r="H191" s="409">
        <v>100</v>
      </c>
      <c r="I191" s="409">
        <v>100</v>
      </c>
      <c r="J191" s="315">
        <v>250</v>
      </c>
    </row>
    <row r="192" spans="1:10" x14ac:dyDescent="0.25">
      <c r="A192" s="50">
        <v>3239</v>
      </c>
      <c r="B192" s="51"/>
      <c r="C192" s="52"/>
      <c r="D192" s="74" t="s">
        <v>105</v>
      </c>
      <c r="E192" s="81">
        <v>451.9</v>
      </c>
      <c r="F192" s="408">
        <v>100</v>
      </c>
      <c r="G192" s="409">
        <v>200</v>
      </c>
      <c r="H192" s="409">
        <v>200</v>
      </c>
      <c r="I192" s="409">
        <v>200</v>
      </c>
      <c r="J192" s="315">
        <v>200</v>
      </c>
    </row>
    <row r="193" spans="1:10" ht="25.5" x14ac:dyDescent="0.25">
      <c r="A193" s="232">
        <v>329</v>
      </c>
      <c r="B193" s="236"/>
      <c r="C193" s="237"/>
      <c r="D193" s="238" t="s">
        <v>110</v>
      </c>
      <c r="E193" s="235">
        <f>E194+E195+E196+E197+E198</f>
        <v>222.66</v>
      </c>
      <c r="F193" s="407">
        <f>F194+F195+F196+F197+F198</f>
        <v>475</v>
      </c>
      <c r="G193" s="407">
        <f>G194+G195+G196+G197+G198</f>
        <v>550</v>
      </c>
      <c r="H193" s="407">
        <f>H194+H195+H196+H197+H198</f>
        <v>550</v>
      </c>
      <c r="I193" s="407">
        <f>I194+I195+I196+I197+I198</f>
        <v>550</v>
      </c>
      <c r="J193" s="315"/>
    </row>
    <row r="194" spans="1:10" x14ac:dyDescent="0.25">
      <c r="A194" s="50">
        <v>3292</v>
      </c>
      <c r="B194" s="187"/>
      <c r="C194" s="188"/>
      <c r="D194" s="170" t="s">
        <v>106</v>
      </c>
      <c r="E194" s="81">
        <v>0</v>
      </c>
      <c r="F194" s="408">
        <v>75</v>
      </c>
      <c r="G194" s="409">
        <v>100</v>
      </c>
      <c r="H194" s="409">
        <v>100</v>
      </c>
      <c r="I194" s="409">
        <v>100</v>
      </c>
      <c r="J194" s="315">
        <v>0</v>
      </c>
    </row>
    <row r="195" spans="1:10" x14ac:dyDescent="0.25">
      <c r="A195" s="50">
        <v>3293</v>
      </c>
      <c r="B195" s="51"/>
      <c r="C195" s="52"/>
      <c r="D195" s="49" t="s">
        <v>107</v>
      </c>
      <c r="E195" s="81">
        <v>100</v>
      </c>
      <c r="F195" s="408">
        <v>300</v>
      </c>
      <c r="G195" s="409">
        <v>200</v>
      </c>
      <c r="H195" s="409">
        <v>200</v>
      </c>
      <c r="I195" s="409">
        <v>200</v>
      </c>
      <c r="J195" s="315">
        <v>100</v>
      </c>
    </row>
    <row r="196" spans="1:10" x14ac:dyDescent="0.25">
      <c r="A196" s="50">
        <v>3294</v>
      </c>
      <c r="B196" s="51"/>
      <c r="C196" s="52"/>
      <c r="D196" s="170" t="s">
        <v>180</v>
      </c>
      <c r="E196" s="81">
        <v>0</v>
      </c>
      <c r="F196" s="408">
        <v>100</v>
      </c>
      <c r="G196" s="409">
        <v>100</v>
      </c>
      <c r="H196" s="409">
        <v>100</v>
      </c>
      <c r="I196" s="409">
        <v>100</v>
      </c>
      <c r="J196" s="315">
        <v>0</v>
      </c>
    </row>
    <row r="197" spans="1:10" x14ac:dyDescent="0.25">
      <c r="A197" s="50">
        <v>3295</v>
      </c>
      <c r="B197" s="51"/>
      <c r="C197" s="52"/>
      <c r="D197" s="49" t="s">
        <v>109</v>
      </c>
      <c r="E197" s="81">
        <v>0</v>
      </c>
      <c r="F197" s="408"/>
      <c r="G197" s="409">
        <v>50</v>
      </c>
      <c r="H197" s="409">
        <v>50</v>
      </c>
      <c r="I197" s="409">
        <v>50</v>
      </c>
      <c r="J197" s="315">
        <v>100</v>
      </c>
    </row>
    <row r="198" spans="1:10" ht="25.5" x14ac:dyDescent="0.25">
      <c r="A198" s="47">
        <v>3299</v>
      </c>
      <c r="B198" s="48"/>
      <c r="C198" s="49"/>
      <c r="D198" s="49" t="s">
        <v>110</v>
      </c>
      <c r="E198" s="81">
        <v>122.66</v>
      </c>
      <c r="F198" s="408">
        <v>0</v>
      </c>
      <c r="G198" s="409">
        <v>100</v>
      </c>
      <c r="H198" s="409">
        <v>100</v>
      </c>
      <c r="I198" s="409">
        <v>100</v>
      </c>
      <c r="J198" s="315">
        <v>100</v>
      </c>
    </row>
    <row r="199" spans="1:10" x14ac:dyDescent="0.25">
      <c r="A199" s="57">
        <v>34</v>
      </c>
      <c r="B199" s="63"/>
      <c r="C199" s="60"/>
      <c r="D199" s="60" t="s">
        <v>181</v>
      </c>
      <c r="E199" s="82">
        <f>E201+E200</f>
        <v>0.75</v>
      </c>
      <c r="F199" s="326">
        <f>F200+F201</f>
        <v>200</v>
      </c>
      <c r="G199" s="326">
        <f>G200+G201</f>
        <v>70</v>
      </c>
      <c r="H199" s="326">
        <f>H200+H201</f>
        <v>70</v>
      </c>
      <c r="I199" s="326">
        <f>I200+I201</f>
        <v>70</v>
      </c>
      <c r="J199" s="315"/>
    </row>
    <row r="200" spans="1:10" ht="25.5" x14ac:dyDescent="0.25">
      <c r="A200" s="168">
        <v>3431</v>
      </c>
      <c r="B200" s="169"/>
      <c r="C200" s="170"/>
      <c r="D200" s="170" t="s">
        <v>111</v>
      </c>
      <c r="E200" s="79">
        <v>0</v>
      </c>
      <c r="F200" s="319">
        <v>100</v>
      </c>
      <c r="G200" s="409">
        <v>50</v>
      </c>
      <c r="H200" s="409">
        <v>50</v>
      </c>
      <c r="I200" s="409">
        <v>50</v>
      </c>
      <c r="J200" s="315"/>
    </row>
    <row r="201" spans="1:10" x14ac:dyDescent="0.25">
      <c r="A201" s="47">
        <v>3433</v>
      </c>
      <c r="B201" s="48"/>
      <c r="C201" s="49"/>
      <c r="D201" s="49" t="s">
        <v>116</v>
      </c>
      <c r="E201" s="81">
        <v>0.75</v>
      </c>
      <c r="F201" s="408">
        <v>100</v>
      </c>
      <c r="G201" s="409">
        <v>20</v>
      </c>
      <c r="H201" s="409">
        <v>20</v>
      </c>
      <c r="I201" s="409">
        <v>20</v>
      </c>
      <c r="J201" s="315">
        <v>10</v>
      </c>
    </row>
    <row r="202" spans="1:10" ht="15" customHeight="1" x14ac:dyDescent="0.25">
      <c r="A202" s="450" t="s">
        <v>63</v>
      </c>
      <c r="B202" s="451"/>
      <c r="C202" s="452"/>
      <c r="D202" s="298" t="s">
        <v>64</v>
      </c>
      <c r="E202" s="103">
        <f>E203</f>
        <v>24883.64</v>
      </c>
      <c r="F202" s="103">
        <f>F203</f>
        <v>18720</v>
      </c>
      <c r="G202" s="103">
        <f t="shared" ref="G202:I202" si="2">G203</f>
        <v>20650</v>
      </c>
      <c r="H202" s="103">
        <f t="shared" si="2"/>
        <v>20650</v>
      </c>
      <c r="I202" s="103">
        <f t="shared" si="2"/>
        <v>20650</v>
      </c>
      <c r="J202" s="315"/>
    </row>
    <row r="203" spans="1:10" ht="15.75" customHeight="1" x14ac:dyDescent="0.25">
      <c r="A203" s="57">
        <v>32</v>
      </c>
      <c r="B203" s="63"/>
      <c r="C203" s="60"/>
      <c r="D203" s="60" t="s">
        <v>31</v>
      </c>
      <c r="E203" s="82">
        <f>E204+E206+E208+E210+E211+E214+E217+E209++E212+E215+E216+E205+E207+E213</f>
        <v>24883.64</v>
      </c>
      <c r="F203" s="82">
        <f>F204+F206+F208+F210+F214+F217+F205+F207+F209+F211+F212+F213+F215+F216</f>
        <v>18720</v>
      </c>
      <c r="G203" s="82">
        <f>G204+G206+G208+G210+G214+G217+G205+G207+G209+G211+G212+G213+G215+G216</f>
        <v>20650</v>
      </c>
      <c r="H203" s="82">
        <f>H204+H206+H208+H210+H214+H217+H205+H207+H209+H211+H212+H213+H215+H216</f>
        <v>20650</v>
      </c>
      <c r="I203" s="82">
        <f>I204+I206+I208+I210+I214+I217+I205+I207+I209+I211+I212+I213+I215+I216</f>
        <v>20650</v>
      </c>
      <c r="J203" s="315"/>
    </row>
    <row r="204" spans="1:10" x14ac:dyDescent="0.25">
      <c r="A204" s="50">
        <v>3211</v>
      </c>
      <c r="B204" s="51"/>
      <c r="C204" s="52"/>
      <c r="D204" s="49" t="s">
        <v>95</v>
      </c>
      <c r="E204" s="81">
        <v>1910.95</v>
      </c>
      <c r="F204" s="408">
        <v>1740</v>
      </c>
      <c r="G204" s="409">
        <v>1850</v>
      </c>
      <c r="H204" s="409">
        <v>1850</v>
      </c>
      <c r="I204" s="409">
        <v>1850</v>
      </c>
      <c r="J204" s="315">
        <v>1327.23</v>
      </c>
    </row>
    <row r="205" spans="1:10" ht="25.5" x14ac:dyDescent="0.25">
      <c r="A205" s="50">
        <v>3214</v>
      </c>
      <c r="B205" s="51"/>
      <c r="C205" s="52"/>
      <c r="D205" s="256" t="s">
        <v>97</v>
      </c>
      <c r="E205" s="81">
        <v>20</v>
      </c>
      <c r="F205" s="408">
        <v>0</v>
      </c>
      <c r="G205" s="409"/>
      <c r="H205" s="409"/>
      <c r="I205" s="409"/>
      <c r="J205" s="315"/>
    </row>
    <row r="206" spans="1:10" x14ac:dyDescent="0.25">
      <c r="A206" s="50">
        <v>3221</v>
      </c>
      <c r="B206" s="51"/>
      <c r="C206" s="52"/>
      <c r="D206" s="49" t="s">
        <v>74</v>
      </c>
      <c r="E206" s="81">
        <v>7099.13</v>
      </c>
      <c r="F206" s="408">
        <v>3000</v>
      </c>
      <c r="G206" s="409">
        <v>3400</v>
      </c>
      <c r="H206" s="409">
        <v>3400</v>
      </c>
      <c r="I206" s="409">
        <v>3400</v>
      </c>
      <c r="J206" s="315">
        <v>2787.18</v>
      </c>
    </row>
    <row r="207" spans="1:10" x14ac:dyDescent="0.25">
      <c r="A207" s="50">
        <v>3223</v>
      </c>
      <c r="B207" s="51"/>
      <c r="C207" s="52"/>
      <c r="D207" s="256" t="s">
        <v>98</v>
      </c>
      <c r="E207" s="81">
        <v>478.45</v>
      </c>
      <c r="F207" s="408">
        <v>0</v>
      </c>
      <c r="G207" s="409">
        <v>0</v>
      </c>
      <c r="H207" s="409">
        <v>0</v>
      </c>
      <c r="I207" s="409">
        <v>0</v>
      </c>
      <c r="J207" s="315"/>
    </row>
    <row r="208" spans="1:10" ht="25.5" x14ac:dyDescent="0.25">
      <c r="A208" s="50">
        <v>3224</v>
      </c>
      <c r="B208" s="51"/>
      <c r="C208" s="52"/>
      <c r="D208" s="49" t="s">
        <v>75</v>
      </c>
      <c r="E208" s="81">
        <v>374.14</v>
      </c>
      <c r="F208" s="408">
        <v>300</v>
      </c>
      <c r="G208" s="409">
        <v>500</v>
      </c>
      <c r="H208" s="409">
        <v>500</v>
      </c>
      <c r="I208" s="409">
        <v>500</v>
      </c>
      <c r="J208" s="315">
        <v>100</v>
      </c>
    </row>
    <row r="209" spans="1:10" x14ac:dyDescent="0.25">
      <c r="A209" s="50">
        <v>3225</v>
      </c>
      <c r="B209" s="51"/>
      <c r="C209" s="52"/>
      <c r="D209" s="256" t="s">
        <v>206</v>
      </c>
      <c r="E209" s="81"/>
      <c r="F209" s="408"/>
      <c r="G209" s="409">
        <v>0</v>
      </c>
      <c r="H209" s="409">
        <v>0</v>
      </c>
      <c r="I209" s="409">
        <v>0</v>
      </c>
      <c r="J209" s="315"/>
    </row>
    <row r="210" spans="1:10" x14ac:dyDescent="0.25">
      <c r="A210" s="50">
        <v>3231</v>
      </c>
      <c r="B210" s="51"/>
      <c r="C210" s="52"/>
      <c r="D210" s="49" t="s">
        <v>100</v>
      </c>
      <c r="E210" s="81">
        <v>11399.47</v>
      </c>
      <c r="F210" s="408">
        <v>8500</v>
      </c>
      <c r="G210" s="409">
        <v>9000</v>
      </c>
      <c r="H210" s="409">
        <v>9000</v>
      </c>
      <c r="I210" s="409">
        <v>9000</v>
      </c>
      <c r="J210" s="315">
        <v>3318.07</v>
      </c>
    </row>
    <row r="211" spans="1:10" ht="25.5" x14ac:dyDescent="0.25">
      <c r="A211" s="50">
        <v>3232</v>
      </c>
      <c r="B211" s="51"/>
      <c r="C211" s="52"/>
      <c r="D211" s="49" t="s">
        <v>78</v>
      </c>
      <c r="E211" s="81">
        <v>0</v>
      </c>
      <c r="F211" s="408"/>
      <c r="G211" s="409">
        <v>200</v>
      </c>
      <c r="H211" s="409">
        <v>200</v>
      </c>
      <c r="I211" s="409">
        <v>200</v>
      </c>
      <c r="J211" s="315">
        <v>265.45</v>
      </c>
    </row>
    <row r="212" spans="1:10" x14ac:dyDescent="0.25">
      <c r="A212" s="50">
        <v>3238</v>
      </c>
      <c r="B212" s="51"/>
      <c r="C212" s="52"/>
      <c r="D212" s="256" t="s">
        <v>104</v>
      </c>
      <c r="E212" s="81">
        <v>0</v>
      </c>
      <c r="F212" s="408"/>
      <c r="G212" s="409">
        <v>0</v>
      </c>
      <c r="H212" s="409">
        <v>0</v>
      </c>
      <c r="I212" s="409">
        <v>0</v>
      </c>
      <c r="J212" s="315"/>
    </row>
    <row r="213" spans="1:10" x14ac:dyDescent="0.25">
      <c r="A213" s="50">
        <v>3239</v>
      </c>
      <c r="B213" s="51"/>
      <c r="C213" s="52"/>
      <c r="D213" s="256" t="s">
        <v>105</v>
      </c>
      <c r="E213" s="81">
        <v>759.5</v>
      </c>
      <c r="F213" s="408"/>
      <c r="G213" s="409">
        <v>0</v>
      </c>
      <c r="H213" s="409">
        <v>0</v>
      </c>
      <c r="I213" s="409">
        <v>0</v>
      </c>
      <c r="J213" s="315"/>
    </row>
    <row r="214" spans="1:10" x14ac:dyDescent="0.25">
      <c r="A214" s="50">
        <v>3292</v>
      </c>
      <c r="B214" s="51"/>
      <c r="C214" s="52"/>
      <c r="D214" s="49" t="s">
        <v>106</v>
      </c>
      <c r="E214" s="81">
        <v>2268</v>
      </c>
      <c r="F214" s="408">
        <v>2200</v>
      </c>
      <c r="G214" s="409">
        <v>2300</v>
      </c>
      <c r="H214" s="409">
        <v>2300</v>
      </c>
      <c r="I214" s="409">
        <v>2300</v>
      </c>
      <c r="J214" s="315">
        <v>2216.4699999999998</v>
      </c>
    </row>
    <row r="215" spans="1:10" x14ac:dyDescent="0.25">
      <c r="A215" s="50">
        <v>3293</v>
      </c>
      <c r="B215" s="51"/>
      <c r="C215" s="52"/>
      <c r="D215" s="256" t="s">
        <v>107</v>
      </c>
      <c r="E215" s="81"/>
      <c r="F215" s="408"/>
      <c r="G215" s="409"/>
      <c r="H215" s="409"/>
      <c r="I215" s="409"/>
      <c r="J215" s="315"/>
    </row>
    <row r="216" spans="1:10" x14ac:dyDescent="0.25">
      <c r="A216" s="50">
        <v>3294</v>
      </c>
      <c r="B216" s="51"/>
      <c r="C216" s="52"/>
      <c r="D216" s="256" t="s">
        <v>207</v>
      </c>
      <c r="E216" s="81"/>
      <c r="F216" s="408"/>
      <c r="G216" s="409"/>
      <c r="H216" s="409"/>
      <c r="I216" s="409"/>
      <c r="J216" s="315"/>
    </row>
    <row r="217" spans="1:10" s="272" customFormat="1" ht="25.5" x14ac:dyDescent="0.25">
      <c r="A217" s="50">
        <v>3299</v>
      </c>
      <c r="B217" s="268"/>
      <c r="C217" s="269"/>
      <c r="D217" s="270" t="s">
        <v>110</v>
      </c>
      <c r="E217" s="271">
        <v>574</v>
      </c>
      <c r="F217" s="416">
        <v>2980</v>
      </c>
      <c r="G217" s="417">
        <v>3400</v>
      </c>
      <c r="H217" s="417">
        <v>3400</v>
      </c>
      <c r="I217" s="417">
        <v>3400</v>
      </c>
      <c r="J217" s="316">
        <v>1496.32</v>
      </c>
    </row>
    <row r="218" spans="1:10" s="272" customFormat="1" ht="15" customHeight="1" x14ac:dyDescent="0.25">
      <c r="A218" s="467" t="s">
        <v>71</v>
      </c>
      <c r="B218" s="468"/>
      <c r="C218" s="469"/>
      <c r="D218" s="250" t="s">
        <v>208</v>
      </c>
      <c r="E218" s="92">
        <f>E219</f>
        <v>4323.4299999999994</v>
      </c>
      <c r="F218" s="92">
        <f>F219</f>
        <v>1110</v>
      </c>
      <c r="G218" s="331"/>
      <c r="H218" s="331"/>
      <c r="I218" s="331"/>
      <c r="J218" s="316"/>
    </row>
    <row r="219" spans="1:10" s="272" customFormat="1" x14ac:dyDescent="0.25">
      <c r="A219" s="251">
        <v>32</v>
      </c>
      <c r="B219" s="252"/>
      <c r="C219" s="253"/>
      <c r="D219" s="253" t="s">
        <v>31</v>
      </c>
      <c r="E219" s="82">
        <f>E220+E222+E223+E224+E225+E226+E227+E228+E229+E230+E221</f>
        <v>4323.4299999999994</v>
      </c>
      <c r="F219" s="82">
        <f>F220+F222+F223+F224+F225+F226+F227+F228+F229+F230+F221</f>
        <v>1110</v>
      </c>
      <c r="G219" s="329"/>
      <c r="H219" s="329"/>
      <c r="I219" s="329"/>
      <c r="J219" s="316"/>
    </row>
    <row r="220" spans="1:10" s="272" customFormat="1" x14ac:dyDescent="0.25">
      <c r="A220" s="50">
        <v>3211</v>
      </c>
      <c r="B220" s="51"/>
      <c r="C220" s="52"/>
      <c r="D220" s="256" t="s">
        <v>95</v>
      </c>
      <c r="E220" s="271">
        <v>1177.92</v>
      </c>
      <c r="F220" s="416">
        <v>100</v>
      </c>
      <c r="G220" s="328"/>
      <c r="H220" s="328"/>
      <c r="I220" s="328"/>
      <c r="J220" s="316"/>
    </row>
    <row r="221" spans="1:10" s="272" customFormat="1" x14ac:dyDescent="0.25">
      <c r="A221" s="50">
        <v>3213</v>
      </c>
      <c r="B221" s="51"/>
      <c r="C221" s="52"/>
      <c r="D221" s="369" t="s">
        <v>96</v>
      </c>
      <c r="E221" s="271"/>
      <c r="F221" s="416">
        <v>10</v>
      </c>
      <c r="G221" s="328"/>
      <c r="H221" s="328"/>
      <c r="I221" s="328"/>
      <c r="J221" s="316"/>
    </row>
    <row r="222" spans="1:10" ht="25.5" x14ac:dyDescent="0.25">
      <c r="A222" s="50">
        <v>3214</v>
      </c>
      <c r="B222" s="51"/>
      <c r="C222" s="52"/>
      <c r="D222" s="256" t="s">
        <v>97</v>
      </c>
      <c r="E222" s="81">
        <v>122.8</v>
      </c>
      <c r="F222" s="408"/>
      <c r="G222" s="116"/>
      <c r="H222" s="116"/>
      <c r="I222" s="116"/>
      <c r="J222" s="315"/>
    </row>
    <row r="223" spans="1:10" s="272" customFormat="1" x14ac:dyDescent="0.25">
      <c r="A223" s="50">
        <v>3221</v>
      </c>
      <c r="B223" s="51"/>
      <c r="C223" s="52"/>
      <c r="D223" s="256" t="s">
        <v>74</v>
      </c>
      <c r="E223" s="271">
        <v>473.38</v>
      </c>
      <c r="F223" s="416">
        <v>500</v>
      </c>
      <c r="G223" s="328"/>
      <c r="H223" s="328"/>
      <c r="I223" s="328"/>
      <c r="J223" s="316"/>
    </row>
    <row r="224" spans="1:10" s="272" customFormat="1" x14ac:dyDescent="0.25">
      <c r="A224" s="50">
        <v>3225</v>
      </c>
      <c r="B224" s="268"/>
      <c r="C224" s="269"/>
      <c r="D224" s="256" t="s">
        <v>206</v>
      </c>
      <c r="E224" s="271">
        <v>125.66</v>
      </c>
      <c r="F224" s="416"/>
      <c r="G224" s="328"/>
      <c r="H224" s="328"/>
      <c r="I224" s="328"/>
      <c r="J224" s="316"/>
    </row>
    <row r="225" spans="1:10" s="272" customFormat="1" x14ac:dyDescent="0.25">
      <c r="A225" s="50">
        <v>3231</v>
      </c>
      <c r="B225" s="268"/>
      <c r="C225" s="269"/>
      <c r="D225" s="256" t="s">
        <v>100</v>
      </c>
      <c r="E225" s="273">
        <v>28.85</v>
      </c>
      <c r="F225" s="416"/>
      <c r="G225" s="328"/>
      <c r="H225" s="328"/>
      <c r="I225" s="328"/>
      <c r="J225" s="316"/>
    </row>
    <row r="226" spans="1:10" s="272" customFormat="1" ht="25.5" x14ac:dyDescent="0.25">
      <c r="A226" s="50">
        <v>3232</v>
      </c>
      <c r="B226" s="268"/>
      <c r="C226" s="269"/>
      <c r="D226" s="256" t="s">
        <v>78</v>
      </c>
      <c r="E226" s="271">
        <v>757.61</v>
      </c>
      <c r="F226" s="416"/>
      <c r="G226" s="328"/>
      <c r="H226" s="328"/>
      <c r="I226" s="328"/>
      <c r="J226" s="316"/>
    </row>
    <row r="227" spans="1:10" s="272" customFormat="1" x14ac:dyDescent="0.25">
      <c r="A227" s="50">
        <v>3238</v>
      </c>
      <c r="B227" s="268"/>
      <c r="C227" s="269"/>
      <c r="D227" s="256" t="s">
        <v>104</v>
      </c>
      <c r="E227" s="273">
        <v>889.23</v>
      </c>
      <c r="F227" s="416"/>
      <c r="G227" s="328"/>
      <c r="H227" s="328"/>
      <c r="I227" s="328"/>
      <c r="J227" s="316"/>
    </row>
    <row r="228" spans="1:10" s="272" customFormat="1" x14ac:dyDescent="0.25">
      <c r="A228" s="50">
        <v>3293</v>
      </c>
      <c r="B228" s="268"/>
      <c r="C228" s="269"/>
      <c r="D228" s="256" t="s">
        <v>107</v>
      </c>
      <c r="E228" s="273">
        <v>442.95</v>
      </c>
      <c r="F228" s="416"/>
      <c r="G228" s="328"/>
      <c r="H228" s="328"/>
      <c r="I228" s="328"/>
      <c r="J228" s="316"/>
    </row>
    <row r="229" spans="1:10" s="272" customFormat="1" x14ac:dyDescent="0.25">
      <c r="A229" s="50">
        <v>3294</v>
      </c>
      <c r="B229" s="268"/>
      <c r="C229" s="269"/>
      <c r="D229" s="256" t="s">
        <v>207</v>
      </c>
      <c r="E229" s="273">
        <v>3.82</v>
      </c>
      <c r="F229" s="416"/>
      <c r="G229" s="328"/>
      <c r="H229" s="328"/>
      <c r="I229" s="328"/>
      <c r="J229" s="316"/>
    </row>
    <row r="230" spans="1:10" s="272" customFormat="1" ht="25.5" x14ac:dyDescent="0.25">
      <c r="A230" s="50">
        <v>3299</v>
      </c>
      <c r="B230" s="268"/>
      <c r="C230" s="269"/>
      <c r="D230" s="270" t="s">
        <v>110</v>
      </c>
      <c r="E230" s="273">
        <v>301.20999999999998</v>
      </c>
      <c r="F230" s="416">
        <v>500</v>
      </c>
      <c r="G230" s="328"/>
      <c r="H230" s="328"/>
      <c r="I230" s="328"/>
      <c r="J230" s="316"/>
    </row>
    <row r="231" spans="1:10" ht="15" customHeight="1" x14ac:dyDescent="0.25">
      <c r="A231" s="467" t="s">
        <v>65</v>
      </c>
      <c r="B231" s="468"/>
      <c r="C231" s="469"/>
      <c r="D231" s="189" t="s">
        <v>66</v>
      </c>
      <c r="E231" s="92">
        <f>E232</f>
        <v>3379.84</v>
      </c>
      <c r="F231" s="92">
        <f>F232+F238</f>
        <v>4238</v>
      </c>
      <c r="G231" s="392">
        <f>G232+G238</f>
        <v>3800</v>
      </c>
      <c r="H231" s="392">
        <f>H232+H238</f>
        <v>3800</v>
      </c>
      <c r="I231" s="392">
        <f>I232+I238</f>
        <v>3800</v>
      </c>
      <c r="J231" s="315"/>
    </row>
    <row r="232" spans="1:10" x14ac:dyDescent="0.25">
      <c r="A232" s="251">
        <v>32</v>
      </c>
      <c r="B232" s="252"/>
      <c r="C232" s="253"/>
      <c r="D232" s="253" t="s">
        <v>31</v>
      </c>
      <c r="E232" s="82">
        <f>E234+E237+E233+E235+E236</f>
        <v>3379.84</v>
      </c>
      <c r="F232" s="82">
        <f>F233+F234+F236+F237</f>
        <v>4150</v>
      </c>
      <c r="G232" s="82">
        <f>G233+G234+G236+G237</f>
        <v>3800</v>
      </c>
      <c r="H232" s="82">
        <f>H233+H234+H236+H237</f>
        <v>3800</v>
      </c>
      <c r="I232" s="82">
        <f>I233+I234+I236+I237</f>
        <v>3800</v>
      </c>
      <c r="J232" s="315"/>
    </row>
    <row r="233" spans="1:10" ht="14.25" customHeight="1" x14ac:dyDescent="0.25">
      <c r="A233" s="254">
        <v>3221</v>
      </c>
      <c r="B233" s="255"/>
      <c r="C233" s="256"/>
      <c r="D233" s="256" t="s">
        <v>74</v>
      </c>
      <c r="E233" s="79">
        <v>273.43</v>
      </c>
      <c r="F233" s="319">
        <v>300</v>
      </c>
      <c r="G233" s="409"/>
      <c r="H233" s="409"/>
      <c r="I233" s="409"/>
      <c r="J233" s="315"/>
    </row>
    <row r="234" spans="1:10" x14ac:dyDescent="0.25">
      <c r="A234" s="217">
        <v>3231</v>
      </c>
      <c r="B234" s="217" t="s">
        <v>125</v>
      </c>
      <c r="C234" s="217"/>
      <c r="D234" s="256" t="s">
        <v>100</v>
      </c>
      <c r="E234" s="81">
        <v>288</v>
      </c>
      <c r="F234" s="408">
        <v>250</v>
      </c>
      <c r="G234" s="409"/>
      <c r="H234" s="409"/>
      <c r="I234" s="409"/>
      <c r="J234" s="315">
        <v>248.86</v>
      </c>
    </row>
    <row r="235" spans="1:10" x14ac:dyDescent="0.25">
      <c r="A235" s="217">
        <v>3225</v>
      </c>
      <c r="B235" s="217"/>
      <c r="C235" s="217"/>
      <c r="D235" s="256" t="s">
        <v>206</v>
      </c>
      <c r="E235" s="81">
        <v>730.84</v>
      </c>
      <c r="F235" s="408"/>
      <c r="G235" s="409"/>
      <c r="H235" s="409"/>
      <c r="I235" s="409"/>
      <c r="J235" s="315"/>
    </row>
    <row r="236" spans="1:10" x14ac:dyDescent="0.25">
      <c r="A236" s="217">
        <v>3239</v>
      </c>
      <c r="B236" s="217"/>
      <c r="C236" s="217"/>
      <c r="D236" s="256" t="s">
        <v>105</v>
      </c>
      <c r="E236" s="81">
        <v>1661.63</v>
      </c>
      <c r="F236" s="408">
        <v>3000</v>
      </c>
      <c r="G236" s="409">
        <v>3100</v>
      </c>
      <c r="H236" s="409">
        <v>3100</v>
      </c>
      <c r="I236" s="409">
        <v>3100</v>
      </c>
      <c r="J236" s="315"/>
    </row>
    <row r="237" spans="1:10" ht="26.25" customHeight="1" x14ac:dyDescent="0.25">
      <c r="A237" s="254">
        <v>3299</v>
      </c>
      <c r="B237" s="255"/>
      <c r="C237" s="256"/>
      <c r="D237" s="256" t="s">
        <v>110</v>
      </c>
      <c r="E237" s="81">
        <v>425.94</v>
      </c>
      <c r="F237" s="408">
        <v>600</v>
      </c>
      <c r="G237" s="409">
        <v>700</v>
      </c>
      <c r="H237" s="409">
        <v>700</v>
      </c>
      <c r="I237" s="409">
        <v>700</v>
      </c>
      <c r="J237" s="315">
        <v>3649.88</v>
      </c>
    </row>
    <row r="238" spans="1:10" ht="19.5" customHeight="1" x14ac:dyDescent="0.25">
      <c r="A238" s="370">
        <v>38</v>
      </c>
      <c r="B238" s="371"/>
      <c r="C238" s="372"/>
      <c r="D238" s="372" t="s">
        <v>222</v>
      </c>
      <c r="E238" s="82"/>
      <c r="F238" s="82">
        <f>F239</f>
        <v>88</v>
      </c>
      <c r="G238" s="326"/>
      <c r="H238" s="326"/>
      <c r="I238" s="326"/>
      <c r="J238" s="315"/>
    </row>
    <row r="239" spans="1:10" ht="18.75" customHeight="1" x14ac:dyDescent="0.25">
      <c r="A239" s="367">
        <v>3812</v>
      </c>
      <c r="B239" s="368"/>
      <c r="C239" s="369"/>
      <c r="D239" s="369" t="s">
        <v>272</v>
      </c>
      <c r="E239" s="79"/>
      <c r="F239" s="319">
        <v>88</v>
      </c>
      <c r="G239" s="116"/>
      <c r="H239" s="116"/>
      <c r="I239" s="116"/>
      <c r="J239" s="315"/>
    </row>
    <row r="240" spans="1:10" ht="16.5" customHeight="1" x14ac:dyDescent="0.25">
      <c r="A240" s="467" t="s">
        <v>93</v>
      </c>
      <c r="B240" s="468"/>
      <c r="C240" s="469"/>
      <c r="D240" s="259" t="s">
        <v>226</v>
      </c>
      <c r="E240" s="91">
        <f>E241+E244+E248+E251</f>
        <v>2397</v>
      </c>
      <c r="F240" s="91"/>
      <c r="G240" s="330"/>
      <c r="H240" s="330"/>
      <c r="I240" s="330"/>
      <c r="J240" s="315"/>
    </row>
    <row r="241" spans="1:10" ht="16.5" customHeight="1" x14ac:dyDescent="0.25">
      <c r="A241" s="263">
        <v>31</v>
      </c>
      <c r="B241" s="264"/>
      <c r="C241" s="265"/>
      <c r="D241" s="265" t="s">
        <v>22</v>
      </c>
      <c r="E241" s="82">
        <f>E242+E243</f>
        <v>119.17999999999999</v>
      </c>
      <c r="F241" s="82"/>
      <c r="G241" s="326"/>
      <c r="H241" s="326"/>
      <c r="I241" s="326"/>
      <c r="J241" s="315"/>
    </row>
    <row r="242" spans="1:10" ht="16.5" customHeight="1" x14ac:dyDescent="0.25">
      <c r="A242" s="260">
        <v>3111</v>
      </c>
      <c r="B242" s="261"/>
      <c r="C242" s="262"/>
      <c r="D242" s="262" t="s">
        <v>82</v>
      </c>
      <c r="E242" s="79">
        <v>102.3</v>
      </c>
      <c r="F242" s="79"/>
      <c r="G242" s="116"/>
      <c r="H242" s="116"/>
      <c r="I242" s="116"/>
      <c r="J242" s="315"/>
    </row>
    <row r="243" spans="1:10" ht="20.25" customHeight="1" x14ac:dyDescent="0.25">
      <c r="A243" s="260">
        <v>3132</v>
      </c>
      <c r="B243" s="261"/>
      <c r="C243" s="262"/>
      <c r="D243" s="262" t="s">
        <v>115</v>
      </c>
      <c r="E243" s="79">
        <v>16.88</v>
      </c>
      <c r="F243" s="79"/>
      <c r="G243" s="116"/>
      <c r="H243" s="116"/>
      <c r="I243" s="116"/>
      <c r="J243" s="315"/>
    </row>
    <row r="244" spans="1:10" ht="20.25" customHeight="1" x14ac:dyDescent="0.25">
      <c r="A244" s="280">
        <v>32</v>
      </c>
      <c r="B244" s="281"/>
      <c r="C244" s="282"/>
      <c r="D244" s="282" t="s">
        <v>31</v>
      </c>
      <c r="E244" s="82">
        <f>E245+E246+E247</f>
        <v>1570.18</v>
      </c>
      <c r="F244" s="82"/>
      <c r="G244" s="326"/>
      <c r="H244" s="326"/>
      <c r="I244" s="326"/>
      <c r="J244" s="315"/>
    </row>
    <row r="245" spans="1:10" ht="20.25" customHeight="1" x14ac:dyDescent="0.25">
      <c r="A245" s="260">
        <v>3212</v>
      </c>
      <c r="B245" s="261"/>
      <c r="C245" s="262"/>
      <c r="D245" s="262" t="s">
        <v>160</v>
      </c>
      <c r="E245" s="79">
        <v>14.96</v>
      </c>
      <c r="F245" s="79"/>
      <c r="G245" s="116"/>
      <c r="H245" s="116"/>
      <c r="I245" s="116"/>
      <c r="J245" s="315"/>
    </row>
    <row r="246" spans="1:10" ht="16.5" customHeight="1" x14ac:dyDescent="0.25">
      <c r="A246" s="260">
        <v>3213</v>
      </c>
      <c r="B246" s="261"/>
      <c r="C246" s="262"/>
      <c r="D246" s="262" t="s">
        <v>96</v>
      </c>
      <c r="E246" s="79">
        <v>176.25</v>
      </c>
      <c r="F246" s="79"/>
      <c r="G246" s="116"/>
      <c r="H246" s="116"/>
      <c r="I246" s="116"/>
      <c r="J246" s="315"/>
    </row>
    <row r="247" spans="1:10" ht="16.5" customHeight="1" x14ac:dyDescent="0.25">
      <c r="A247" s="299">
        <v>3232</v>
      </c>
      <c r="B247" s="300"/>
      <c r="C247" s="301"/>
      <c r="D247" s="301" t="s">
        <v>233</v>
      </c>
      <c r="E247" s="79">
        <v>1378.97</v>
      </c>
      <c r="F247" s="79"/>
      <c r="G247" s="116"/>
      <c r="H247" s="116"/>
      <c r="I247" s="116"/>
      <c r="J247" s="315"/>
    </row>
    <row r="248" spans="1:10" ht="16.5" customHeight="1" x14ac:dyDescent="0.25">
      <c r="A248" s="280">
        <v>34</v>
      </c>
      <c r="B248" s="281"/>
      <c r="C248" s="282"/>
      <c r="D248" s="282" t="s">
        <v>46</v>
      </c>
      <c r="E248" s="82">
        <f>E249+E250</f>
        <v>411.64000000000004</v>
      </c>
      <c r="F248" s="82"/>
      <c r="G248" s="326"/>
      <c r="H248" s="326"/>
      <c r="I248" s="326"/>
      <c r="J248" s="315"/>
    </row>
    <row r="249" spans="1:10" ht="16.5" customHeight="1" x14ac:dyDescent="0.25">
      <c r="A249" s="283">
        <v>3431</v>
      </c>
      <c r="B249" s="284"/>
      <c r="C249" s="285"/>
      <c r="D249" s="285" t="s">
        <v>227</v>
      </c>
      <c r="E249" s="79">
        <v>411.48</v>
      </c>
      <c r="F249" s="79"/>
      <c r="G249" s="116"/>
      <c r="H249" s="116"/>
      <c r="I249" s="116"/>
      <c r="J249" s="315"/>
    </row>
    <row r="250" spans="1:10" ht="22.5" customHeight="1" x14ac:dyDescent="0.25">
      <c r="A250" s="260">
        <v>3434</v>
      </c>
      <c r="B250" s="261"/>
      <c r="C250" s="262"/>
      <c r="D250" s="262" t="s">
        <v>228</v>
      </c>
      <c r="E250" s="79">
        <v>0.16</v>
      </c>
      <c r="F250" s="79"/>
      <c r="G250" s="116"/>
      <c r="H250" s="116"/>
      <c r="I250" s="116"/>
      <c r="J250" s="315"/>
    </row>
    <row r="251" spans="1:10" ht="23.25" customHeight="1" x14ac:dyDescent="0.25">
      <c r="A251" s="280">
        <v>37</v>
      </c>
      <c r="B251" s="281"/>
      <c r="C251" s="282"/>
      <c r="D251" s="282" t="s">
        <v>145</v>
      </c>
      <c r="E251" s="82">
        <f>E252</f>
        <v>296</v>
      </c>
      <c r="F251" s="82"/>
      <c r="G251" s="326"/>
      <c r="H251" s="326"/>
      <c r="I251" s="326"/>
      <c r="J251" s="315"/>
    </row>
    <row r="252" spans="1:10" ht="28.5" customHeight="1" x14ac:dyDescent="0.25">
      <c r="A252" s="283">
        <v>3722</v>
      </c>
      <c r="B252" s="284"/>
      <c r="C252" s="285"/>
      <c r="D252" s="285" t="s">
        <v>229</v>
      </c>
      <c r="E252" s="79">
        <v>296</v>
      </c>
      <c r="F252" s="79"/>
      <c r="G252" s="116"/>
      <c r="H252" s="116"/>
      <c r="I252" s="116"/>
      <c r="J252" s="315"/>
    </row>
    <row r="253" spans="1:10" ht="29.25" customHeight="1" x14ac:dyDescent="0.25">
      <c r="A253" s="433" t="s">
        <v>67</v>
      </c>
      <c r="B253" s="434"/>
      <c r="C253" s="435"/>
      <c r="D253" s="244" t="s">
        <v>68</v>
      </c>
      <c r="E253" s="91">
        <f>E256+E274+E276+E260+E265+E263+E270+E268</f>
        <v>1571787.1099999999</v>
      </c>
      <c r="F253" s="91">
        <f>F255+F262+F274+F276</f>
        <v>2218450.02</v>
      </c>
      <c r="G253" s="91">
        <f>G255+G262+G274+G276</f>
        <v>2104060</v>
      </c>
      <c r="H253" s="91">
        <f>H255+H262+H274+H276</f>
        <v>2104060</v>
      </c>
      <c r="I253" s="91">
        <f>I255+I262+I274+I276</f>
        <v>2104060</v>
      </c>
      <c r="J253" s="315"/>
    </row>
    <row r="254" spans="1:10" ht="15" customHeight="1" x14ac:dyDescent="0.25">
      <c r="A254" s="450" t="s">
        <v>65</v>
      </c>
      <c r="B254" s="451"/>
      <c r="C254" s="452"/>
      <c r="D254" s="41" t="s">
        <v>66</v>
      </c>
      <c r="E254" s="11"/>
      <c r="F254" s="11"/>
      <c r="G254" s="116"/>
      <c r="H254" s="116"/>
      <c r="I254" s="116"/>
      <c r="J254" s="315"/>
    </row>
    <row r="255" spans="1:10" x14ac:dyDescent="0.25">
      <c r="A255" s="67">
        <v>31</v>
      </c>
      <c r="B255" s="58"/>
      <c r="C255" s="59"/>
      <c r="D255" s="239" t="s">
        <v>168</v>
      </c>
      <c r="E255" s="82">
        <f>E256+E260+E265</f>
        <v>1498475.7</v>
      </c>
      <c r="F255" s="82">
        <f>F256+F260+F265</f>
        <v>2164270</v>
      </c>
      <c r="G255" s="326">
        <f>G257+G258+G259+G261</f>
        <v>1779000</v>
      </c>
      <c r="H255" s="326">
        <f>H257+H258+H259+H261</f>
        <v>1779200</v>
      </c>
      <c r="I255" s="326">
        <f>I257+I258+I259+I261</f>
        <v>1779200</v>
      </c>
      <c r="J255" s="315"/>
    </row>
    <row r="256" spans="1:10" x14ac:dyDescent="0.25">
      <c r="A256" s="230">
        <v>311</v>
      </c>
      <c r="B256" s="231"/>
      <c r="C256" s="228"/>
      <c r="D256" s="228" t="s">
        <v>168</v>
      </c>
      <c r="E256" s="229">
        <f>E257+E258+E259</f>
        <v>1229671.4099999999</v>
      </c>
      <c r="F256" s="229">
        <f>F257+F258+F259</f>
        <v>1805570</v>
      </c>
      <c r="G256" s="332"/>
      <c r="H256" s="332"/>
      <c r="I256" s="332"/>
      <c r="J256" s="315"/>
    </row>
    <row r="257" spans="1:10" x14ac:dyDescent="0.25">
      <c r="A257" s="254">
        <v>3111</v>
      </c>
      <c r="B257" s="255"/>
      <c r="C257" s="256"/>
      <c r="D257" s="256" t="s">
        <v>82</v>
      </c>
      <c r="E257" s="81">
        <v>1190192.25</v>
      </c>
      <c r="F257" s="408">
        <v>1764330</v>
      </c>
      <c r="G257" s="409">
        <v>1650000</v>
      </c>
      <c r="H257" s="409">
        <v>1650200</v>
      </c>
      <c r="I257" s="409">
        <v>1650200</v>
      </c>
      <c r="J257" s="315">
        <v>936867.76</v>
      </c>
    </row>
    <row r="258" spans="1:10" x14ac:dyDescent="0.25">
      <c r="A258" s="254">
        <v>3113</v>
      </c>
      <c r="B258" s="255"/>
      <c r="C258" s="256"/>
      <c r="D258" s="256" t="s">
        <v>83</v>
      </c>
      <c r="E258" s="81">
        <v>34507.67</v>
      </c>
      <c r="F258" s="408">
        <v>36000</v>
      </c>
      <c r="G258" s="409">
        <v>50000</v>
      </c>
      <c r="H258" s="409">
        <v>50000</v>
      </c>
      <c r="I258" s="409">
        <v>50000</v>
      </c>
      <c r="J258" s="315">
        <v>19819.61</v>
      </c>
    </row>
    <row r="259" spans="1:10" x14ac:dyDescent="0.25">
      <c r="A259" s="254">
        <v>3114</v>
      </c>
      <c r="B259" s="255"/>
      <c r="C259" s="256"/>
      <c r="D259" s="256" t="s">
        <v>117</v>
      </c>
      <c r="E259" s="81">
        <v>4971.49</v>
      </c>
      <c r="F259" s="408">
        <v>5240</v>
      </c>
      <c r="G259" s="409">
        <v>9000</v>
      </c>
      <c r="H259" s="409">
        <v>9000</v>
      </c>
      <c r="I259" s="409">
        <v>9000</v>
      </c>
      <c r="J259" s="315">
        <v>4000</v>
      </c>
    </row>
    <row r="260" spans="1:10" x14ac:dyDescent="0.25">
      <c r="A260" s="230">
        <v>312</v>
      </c>
      <c r="B260" s="231"/>
      <c r="C260" s="228"/>
      <c r="D260" s="228" t="s">
        <v>84</v>
      </c>
      <c r="E260" s="235">
        <f>E261</f>
        <v>65597.05</v>
      </c>
      <c r="F260" s="235">
        <f>F261</f>
        <v>56000</v>
      </c>
      <c r="G260" s="332"/>
      <c r="H260" s="332"/>
      <c r="I260" s="332"/>
      <c r="J260" s="315"/>
    </row>
    <row r="261" spans="1:10" x14ac:dyDescent="0.25">
      <c r="A261" s="254">
        <v>3121</v>
      </c>
      <c r="B261" s="255"/>
      <c r="C261" s="256"/>
      <c r="D261" s="256" t="s">
        <v>84</v>
      </c>
      <c r="E261" s="81">
        <v>65597.05</v>
      </c>
      <c r="F261" s="408">
        <v>56000</v>
      </c>
      <c r="G261" s="409">
        <v>70000</v>
      </c>
      <c r="H261" s="409">
        <v>70000</v>
      </c>
      <c r="I261" s="409">
        <v>70000</v>
      </c>
      <c r="J261" s="315">
        <v>40254.769999999997</v>
      </c>
    </row>
    <row r="262" spans="1:10" x14ac:dyDescent="0.25">
      <c r="A262" s="205">
        <v>32</v>
      </c>
      <c r="B262" s="206"/>
      <c r="C262" s="207"/>
      <c r="D262" s="207" t="s">
        <v>31</v>
      </c>
      <c r="E262" s="177">
        <f>E263+E268+E270</f>
        <v>64209.1</v>
      </c>
      <c r="F262" s="177">
        <f>F264+F270</f>
        <v>53795.02</v>
      </c>
      <c r="G262" s="326">
        <f>G264+G266+G272</f>
        <v>324860</v>
      </c>
      <c r="H262" s="326">
        <f>H264+H266+H272</f>
        <v>324860</v>
      </c>
      <c r="I262" s="326">
        <f>I264+I266+I272</f>
        <v>324860</v>
      </c>
      <c r="J262" s="315"/>
    </row>
    <row r="263" spans="1:10" x14ac:dyDescent="0.25">
      <c r="A263" s="230">
        <v>321</v>
      </c>
      <c r="B263" s="231"/>
      <c r="C263" s="228"/>
      <c r="D263" s="228" t="s">
        <v>165</v>
      </c>
      <c r="E263" s="235">
        <f>E264</f>
        <v>52939.21</v>
      </c>
      <c r="F263" s="411"/>
      <c r="G263" s="407"/>
      <c r="H263" s="407"/>
      <c r="I263" s="407"/>
      <c r="J263" s="315"/>
    </row>
    <row r="264" spans="1:10" x14ac:dyDescent="0.25">
      <c r="A264" s="168">
        <v>3212</v>
      </c>
      <c r="B264" s="169"/>
      <c r="C264" s="170"/>
      <c r="D264" s="170" t="s">
        <v>86</v>
      </c>
      <c r="E264" s="81">
        <v>52939.21</v>
      </c>
      <c r="F264" s="408">
        <v>49900</v>
      </c>
      <c r="G264" s="409">
        <v>56000</v>
      </c>
      <c r="H264" s="409">
        <v>56000</v>
      </c>
      <c r="I264" s="409">
        <v>56000</v>
      </c>
      <c r="J264" s="315">
        <v>46452.98</v>
      </c>
    </row>
    <row r="265" spans="1:10" x14ac:dyDescent="0.25">
      <c r="A265" s="230">
        <v>313</v>
      </c>
      <c r="B265" s="231"/>
      <c r="C265" s="228"/>
      <c r="D265" s="228" t="s">
        <v>169</v>
      </c>
      <c r="E265" s="235">
        <f>E266+E267</f>
        <v>203207.24000000002</v>
      </c>
      <c r="F265" s="411">
        <f>F266+F267</f>
        <v>302700</v>
      </c>
      <c r="G265" s="407"/>
      <c r="H265" s="407"/>
      <c r="I265" s="407"/>
      <c r="J265" s="315"/>
    </row>
    <row r="266" spans="1:10" ht="25.5" x14ac:dyDescent="0.25">
      <c r="A266" s="47">
        <v>3132</v>
      </c>
      <c r="B266" s="48"/>
      <c r="C266" s="49"/>
      <c r="D266" s="49" t="s">
        <v>85</v>
      </c>
      <c r="E266" s="81">
        <v>202861.6</v>
      </c>
      <c r="F266" s="408">
        <v>302600</v>
      </c>
      <c r="G266" s="409">
        <v>265500</v>
      </c>
      <c r="H266" s="409">
        <v>265500</v>
      </c>
      <c r="I266" s="409">
        <v>265500</v>
      </c>
      <c r="J266" s="315">
        <v>156334.68</v>
      </c>
    </row>
    <row r="267" spans="1:10" ht="25.5" x14ac:dyDescent="0.25">
      <c r="A267" s="168">
        <v>3133</v>
      </c>
      <c r="B267" s="169"/>
      <c r="C267" s="170"/>
      <c r="D267" s="170" t="s">
        <v>184</v>
      </c>
      <c r="E267" s="81">
        <v>345.64</v>
      </c>
      <c r="F267" s="408">
        <v>100</v>
      </c>
      <c r="G267" s="409">
        <v>0</v>
      </c>
      <c r="H267" s="409">
        <v>0</v>
      </c>
      <c r="I267" s="409">
        <v>0</v>
      </c>
      <c r="J267" s="315">
        <v>0</v>
      </c>
    </row>
    <row r="268" spans="1:10" x14ac:dyDescent="0.25">
      <c r="A268" s="230">
        <v>323</v>
      </c>
      <c r="B268" s="231"/>
      <c r="C268" s="228"/>
      <c r="D268" s="228" t="s">
        <v>166</v>
      </c>
      <c r="E268" s="235">
        <f>E269</f>
        <v>0</v>
      </c>
      <c r="F268" s="411"/>
      <c r="G268" s="407"/>
      <c r="H268" s="407"/>
      <c r="I268" s="407"/>
      <c r="J268" s="315"/>
    </row>
    <row r="269" spans="1:10" x14ac:dyDescent="0.25">
      <c r="A269" s="47">
        <v>3236</v>
      </c>
      <c r="B269" s="48"/>
      <c r="C269" s="49"/>
      <c r="D269" s="49" t="s">
        <v>103</v>
      </c>
      <c r="E269" s="81"/>
      <c r="F269" s="408"/>
      <c r="G269" s="409"/>
      <c r="H269" s="409"/>
      <c r="I269" s="409"/>
      <c r="J269" s="315"/>
    </row>
    <row r="270" spans="1:10" ht="25.5" x14ac:dyDescent="0.25">
      <c r="A270" s="230">
        <v>329</v>
      </c>
      <c r="B270" s="231"/>
      <c r="C270" s="228"/>
      <c r="D270" s="228" t="s">
        <v>110</v>
      </c>
      <c r="E270" s="235">
        <f>E271+E272+E273</f>
        <v>11269.89</v>
      </c>
      <c r="F270" s="411">
        <f>F271+F272</f>
        <v>3895.02</v>
      </c>
      <c r="G270" s="407"/>
      <c r="H270" s="407"/>
      <c r="I270" s="407"/>
      <c r="J270" s="315"/>
    </row>
    <row r="271" spans="1:10" x14ac:dyDescent="0.25">
      <c r="A271" s="168">
        <v>3296</v>
      </c>
      <c r="B271" s="169"/>
      <c r="C271" s="170"/>
      <c r="D271" s="170" t="s">
        <v>183</v>
      </c>
      <c r="E271" s="81">
        <v>7715.97</v>
      </c>
      <c r="F271" s="408">
        <v>535.02</v>
      </c>
      <c r="G271" s="409">
        <v>0</v>
      </c>
      <c r="H271" s="409">
        <v>0</v>
      </c>
      <c r="I271" s="409">
        <v>0</v>
      </c>
      <c r="J271" s="315"/>
    </row>
    <row r="272" spans="1:10" ht="25.5" x14ac:dyDescent="0.25">
      <c r="A272" s="47">
        <v>3295</v>
      </c>
      <c r="B272" s="48"/>
      <c r="C272" s="49"/>
      <c r="D272" s="49" t="s">
        <v>118</v>
      </c>
      <c r="E272" s="81">
        <v>3353.92</v>
      </c>
      <c r="F272" s="408">
        <v>3360</v>
      </c>
      <c r="G272" s="409">
        <v>3360</v>
      </c>
      <c r="H272" s="409">
        <v>3360</v>
      </c>
      <c r="I272" s="409">
        <v>3360</v>
      </c>
      <c r="J272" s="315">
        <v>2986.4</v>
      </c>
    </row>
    <row r="273" spans="1:10" ht="27" customHeight="1" x14ac:dyDescent="0.25">
      <c r="A273" s="254">
        <v>3299</v>
      </c>
      <c r="B273" s="255"/>
      <c r="C273" s="256"/>
      <c r="D273" s="256" t="s">
        <v>110</v>
      </c>
      <c r="E273" s="79">
        <v>200</v>
      </c>
      <c r="F273" s="319"/>
      <c r="G273" s="409">
        <v>0</v>
      </c>
      <c r="H273" s="409">
        <v>0</v>
      </c>
      <c r="I273" s="409">
        <v>0</v>
      </c>
      <c r="J273" s="315"/>
    </row>
    <row r="274" spans="1:10" x14ac:dyDescent="0.25">
      <c r="A274" s="57">
        <v>34</v>
      </c>
      <c r="B274" s="63"/>
      <c r="C274" s="60"/>
      <c r="D274" s="60" t="s">
        <v>181</v>
      </c>
      <c r="E274" s="82">
        <f t="shared" ref="E274" si="3">E275</f>
        <v>8947.84</v>
      </c>
      <c r="F274" s="82">
        <f>F275</f>
        <v>170</v>
      </c>
      <c r="G274" s="326"/>
      <c r="H274" s="326"/>
      <c r="I274" s="326"/>
      <c r="J274" s="315"/>
    </row>
    <row r="275" spans="1:10" x14ac:dyDescent="0.25">
      <c r="A275" s="47">
        <v>3433</v>
      </c>
      <c r="B275" s="48"/>
      <c r="C275" s="49"/>
      <c r="D275" s="49" t="s">
        <v>116</v>
      </c>
      <c r="E275" s="81">
        <v>8947.84</v>
      </c>
      <c r="F275" s="408">
        <v>170</v>
      </c>
      <c r="G275" s="116">
        <v>0</v>
      </c>
      <c r="H275" s="116">
        <v>0</v>
      </c>
      <c r="I275" s="116">
        <v>0</v>
      </c>
      <c r="J275" s="315">
        <v>3000</v>
      </c>
    </row>
    <row r="276" spans="1:10" x14ac:dyDescent="0.25">
      <c r="A276" s="57">
        <v>37</v>
      </c>
      <c r="B276" s="63"/>
      <c r="C276" s="60"/>
      <c r="D276" s="60" t="s">
        <v>47</v>
      </c>
      <c r="E276" s="82">
        <f t="shared" ref="E276" si="4">E277</f>
        <v>154.47</v>
      </c>
      <c r="F276" s="82">
        <v>215</v>
      </c>
      <c r="G276" s="326">
        <f>G277</f>
        <v>200</v>
      </c>
      <c r="H276" s="326">
        <f>H277</f>
        <v>0</v>
      </c>
      <c r="I276" s="326">
        <f>I277</f>
        <v>0</v>
      </c>
      <c r="J276" s="315"/>
    </row>
    <row r="277" spans="1:10" ht="25.5" x14ac:dyDescent="0.25">
      <c r="A277" s="47">
        <v>3722</v>
      </c>
      <c r="B277" s="48"/>
      <c r="C277" s="49"/>
      <c r="D277" s="49" t="s">
        <v>112</v>
      </c>
      <c r="E277" s="81">
        <v>154.47</v>
      </c>
      <c r="F277" s="408">
        <v>215</v>
      </c>
      <c r="G277" s="409">
        <v>200</v>
      </c>
      <c r="H277" s="116">
        <v>0</v>
      </c>
      <c r="I277" s="116">
        <v>0</v>
      </c>
      <c r="J277" s="315">
        <v>172.81</v>
      </c>
    </row>
    <row r="278" spans="1:10" ht="25.5" customHeight="1" x14ac:dyDescent="0.25">
      <c r="A278" s="433" t="s">
        <v>69</v>
      </c>
      <c r="B278" s="434"/>
      <c r="C278" s="435"/>
      <c r="D278" s="42" t="s">
        <v>52</v>
      </c>
      <c r="E278" s="91">
        <f>E280</f>
        <v>59.65</v>
      </c>
      <c r="F278" s="91">
        <v>260</v>
      </c>
      <c r="G278" s="355">
        <f>G280</f>
        <v>260</v>
      </c>
      <c r="H278" s="355">
        <f>H280</f>
        <v>260</v>
      </c>
      <c r="I278" s="355">
        <f>I280</f>
        <v>260</v>
      </c>
      <c r="J278" s="315"/>
    </row>
    <row r="279" spans="1:10" x14ac:dyDescent="0.25">
      <c r="A279" s="450" t="s">
        <v>65</v>
      </c>
      <c r="B279" s="451"/>
      <c r="C279" s="452"/>
      <c r="D279" s="41" t="s">
        <v>66</v>
      </c>
      <c r="E279" s="11"/>
      <c r="F279" s="11"/>
      <c r="G279" s="116"/>
      <c r="H279" s="116"/>
      <c r="I279" s="116"/>
      <c r="J279" s="315"/>
    </row>
    <row r="280" spans="1:10" x14ac:dyDescent="0.25">
      <c r="A280" s="57">
        <v>32</v>
      </c>
      <c r="B280" s="63"/>
      <c r="C280" s="60"/>
      <c r="D280" s="60" t="s">
        <v>31</v>
      </c>
      <c r="E280" s="82">
        <f t="shared" ref="E280" si="5">E281+E282</f>
        <v>59.65</v>
      </c>
      <c r="F280" s="82">
        <v>260</v>
      </c>
      <c r="G280" s="326">
        <f>G281+G282</f>
        <v>260</v>
      </c>
      <c r="H280" s="326">
        <f>H281+H282</f>
        <v>260</v>
      </c>
      <c r="I280" s="326">
        <f>I281+I282</f>
        <v>260</v>
      </c>
      <c r="J280" s="315"/>
    </row>
    <row r="281" spans="1:10" x14ac:dyDescent="0.25">
      <c r="A281" s="47">
        <v>3237</v>
      </c>
      <c r="B281" s="48"/>
      <c r="C281" s="49"/>
      <c r="D281" s="49" t="s">
        <v>113</v>
      </c>
      <c r="E281" s="81">
        <v>0</v>
      </c>
      <c r="F281" s="408">
        <v>160</v>
      </c>
      <c r="G281" s="409">
        <v>160</v>
      </c>
      <c r="H281" s="409">
        <v>160</v>
      </c>
      <c r="I281" s="409">
        <v>160</v>
      </c>
      <c r="J281" s="315">
        <v>163.44999999999999</v>
      </c>
    </row>
    <row r="282" spans="1:10" ht="25.5" x14ac:dyDescent="0.25">
      <c r="A282" s="47">
        <v>3299</v>
      </c>
      <c r="B282" s="48"/>
      <c r="C282" s="49"/>
      <c r="D282" s="49" t="s">
        <v>119</v>
      </c>
      <c r="E282" s="81">
        <v>59.65</v>
      </c>
      <c r="F282" s="408">
        <v>100</v>
      </c>
      <c r="G282" s="409">
        <v>100</v>
      </c>
      <c r="H282" s="409">
        <v>100</v>
      </c>
      <c r="I282" s="409">
        <v>100</v>
      </c>
      <c r="J282" s="315">
        <v>100</v>
      </c>
    </row>
    <row r="283" spans="1:10" x14ac:dyDescent="0.25">
      <c r="A283" s="433" t="s">
        <v>51</v>
      </c>
      <c r="B283" s="434"/>
      <c r="C283" s="435"/>
      <c r="D283" s="42" t="s">
        <v>55</v>
      </c>
      <c r="E283" s="91">
        <f>E286+E288+E295</f>
        <v>3219.6099999999997</v>
      </c>
      <c r="F283" s="91">
        <f>F285+F289</f>
        <v>2738.91</v>
      </c>
      <c r="G283" s="355">
        <f>G285+G295+G292</f>
        <v>2200</v>
      </c>
      <c r="H283" s="355">
        <f>H285+H295+H292</f>
        <v>2200</v>
      </c>
      <c r="I283" s="355">
        <f>I285+I295+I292</f>
        <v>2200</v>
      </c>
      <c r="J283" s="315"/>
    </row>
    <row r="284" spans="1:10" x14ac:dyDescent="0.25">
      <c r="A284" s="450" t="s">
        <v>65</v>
      </c>
      <c r="B284" s="451"/>
      <c r="C284" s="452"/>
      <c r="D284" s="41" t="s">
        <v>66</v>
      </c>
      <c r="E284" s="11"/>
      <c r="F284" s="11"/>
      <c r="G284" s="116"/>
      <c r="H284" s="116"/>
      <c r="I284" s="116"/>
      <c r="J284" s="315"/>
    </row>
    <row r="285" spans="1:10" x14ac:dyDescent="0.25">
      <c r="A285" s="67">
        <v>32</v>
      </c>
      <c r="B285" s="58"/>
      <c r="C285" s="59"/>
      <c r="D285" s="239" t="s">
        <v>31</v>
      </c>
      <c r="E285" s="82">
        <f>E286+E288</f>
        <v>2052</v>
      </c>
      <c r="F285" s="82">
        <v>2500</v>
      </c>
      <c r="G285" s="326">
        <f>G287</f>
        <v>2000</v>
      </c>
      <c r="H285" s="326">
        <f>H287</f>
        <v>2000</v>
      </c>
      <c r="I285" s="326">
        <f>I287</f>
        <v>2000</v>
      </c>
      <c r="J285" s="315"/>
    </row>
    <row r="286" spans="1:10" ht="25.5" x14ac:dyDescent="0.25">
      <c r="A286" s="230">
        <v>329</v>
      </c>
      <c r="B286" s="288"/>
      <c r="C286" s="238"/>
      <c r="D286" s="228" t="s">
        <v>110</v>
      </c>
      <c r="E286" s="229">
        <f>E287</f>
        <v>2000</v>
      </c>
      <c r="F286" s="229"/>
      <c r="G286" s="332"/>
      <c r="H286" s="332"/>
      <c r="I286" s="332"/>
      <c r="J286" s="315"/>
    </row>
    <row r="287" spans="1:10" ht="25.5" x14ac:dyDescent="0.25">
      <c r="A287" s="47">
        <v>3299</v>
      </c>
      <c r="B287" s="43"/>
      <c r="C287" s="44"/>
      <c r="D287" s="49" t="s">
        <v>110</v>
      </c>
      <c r="E287" s="81">
        <v>2000</v>
      </c>
      <c r="F287" s="408">
        <v>2300</v>
      </c>
      <c r="G287" s="409">
        <v>2000</v>
      </c>
      <c r="H287" s="409">
        <v>2000</v>
      </c>
      <c r="I287" s="409">
        <v>2000</v>
      </c>
      <c r="J287" s="315">
        <v>1990.84</v>
      </c>
    </row>
    <row r="288" spans="1:10" x14ac:dyDescent="0.25">
      <c r="A288" s="230"/>
      <c r="B288" s="288">
        <v>32</v>
      </c>
      <c r="C288" s="238"/>
      <c r="D288" s="228" t="s">
        <v>31</v>
      </c>
      <c r="E288" s="229">
        <f>E289</f>
        <v>52</v>
      </c>
      <c r="F288" s="229"/>
      <c r="G288" s="332"/>
      <c r="H288" s="332"/>
      <c r="I288" s="332"/>
      <c r="J288" s="315"/>
    </row>
    <row r="289" spans="1:10" ht="25.5" x14ac:dyDescent="0.25">
      <c r="A289" s="254">
        <v>3227</v>
      </c>
      <c r="B289" s="248"/>
      <c r="C289" s="249"/>
      <c r="D289" s="256" t="s">
        <v>99</v>
      </c>
      <c r="E289" s="79">
        <v>52</v>
      </c>
      <c r="F289" s="319">
        <v>238.91</v>
      </c>
      <c r="G289" s="116"/>
      <c r="H289" s="116"/>
      <c r="I289" s="116"/>
      <c r="J289" s="315"/>
    </row>
    <row r="290" spans="1:10" x14ac:dyDescent="0.25">
      <c r="A290" s="323">
        <v>3223</v>
      </c>
      <c r="C290" s="171"/>
      <c r="D290" s="170" t="s">
        <v>98</v>
      </c>
      <c r="E290" s="79"/>
      <c r="F290" s="319">
        <v>200</v>
      </c>
      <c r="G290" s="148"/>
      <c r="H290" s="148"/>
      <c r="I290" s="148"/>
      <c r="J290" s="315"/>
    </row>
    <row r="291" spans="1:10" x14ac:dyDescent="0.25">
      <c r="A291" s="450" t="s">
        <v>61</v>
      </c>
      <c r="B291" s="451"/>
      <c r="C291" s="452"/>
      <c r="D291" s="373" t="s">
        <v>32</v>
      </c>
      <c r="E291" s="79"/>
      <c r="F291" s="79"/>
      <c r="G291" s="148"/>
      <c r="H291" s="148"/>
      <c r="I291" s="148"/>
      <c r="J291" s="315"/>
    </row>
    <row r="292" spans="1:10" x14ac:dyDescent="0.25">
      <c r="A292" s="58">
        <v>32</v>
      </c>
      <c r="B292" s="394"/>
      <c r="C292" s="59"/>
      <c r="D292" s="239" t="s">
        <v>31</v>
      </c>
      <c r="E292" s="82"/>
      <c r="F292" s="82"/>
      <c r="G292" s="395">
        <f>G293</f>
        <v>200</v>
      </c>
      <c r="H292" s="395">
        <f>H293</f>
        <v>200</v>
      </c>
      <c r="I292" s="395">
        <f>I293</f>
        <v>200</v>
      </c>
      <c r="J292" s="315"/>
    </row>
    <row r="293" spans="1:10" x14ac:dyDescent="0.25">
      <c r="A293" s="376">
        <v>3231</v>
      </c>
      <c r="C293" s="374"/>
      <c r="D293" s="423" t="s">
        <v>100</v>
      </c>
      <c r="E293" s="79"/>
      <c r="F293" s="79"/>
      <c r="G293" s="409">
        <v>200</v>
      </c>
      <c r="H293" s="409">
        <v>200</v>
      </c>
      <c r="I293" s="409">
        <v>200</v>
      </c>
      <c r="J293" s="315"/>
    </row>
    <row r="294" spans="1:10" x14ac:dyDescent="0.25">
      <c r="A294" s="450" t="s">
        <v>93</v>
      </c>
      <c r="B294" s="451"/>
      <c r="C294" s="452"/>
      <c r="D294" s="397" t="s">
        <v>72</v>
      </c>
      <c r="E294" s="79"/>
      <c r="F294" s="79"/>
      <c r="G294" s="116"/>
      <c r="H294" s="116"/>
      <c r="I294" s="116"/>
      <c r="J294" s="315"/>
    </row>
    <row r="295" spans="1:10" x14ac:dyDescent="0.25">
      <c r="A295" s="304">
        <v>32</v>
      </c>
      <c r="B295" s="61"/>
      <c r="C295" s="62"/>
      <c r="D295" s="305"/>
      <c r="E295" s="82">
        <f>E296</f>
        <v>1167.6099999999999</v>
      </c>
      <c r="F295" s="82"/>
      <c r="G295" s="326"/>
      <c r="H295" s="326"/>
      <c r="I295" s="326"/>
      <c r="J295" s="315"/>
    </row>
    <row r="296" spans="1:10" ht="25.5" x14ac:dyDescent="0.25">
      <c r="A296" s="299">
        <v>3299</v>
      </c>
      <c r="B296" s="302"/>
      <c r="C296" s="303"/>
      <c r="D296" s="301" t="s">
        <v>110</v>
      </c>
      <c r="E296" s="79">
        <v>1167.6099999999999</v>
      </c>
      <c r="F296" s="79"/>
      <c r="G296" s="393"/>
      <c r="H296" s="393"/>
      <c r="I296" s="393"/>
      <c r="J296" s="315"/>
    </row>
    <row r="297" spans="1:10" ht="25.5" x14ac:dyDescent="0.25">
      <c r="A297" s="433" t="s">
        <v>211</v>
      </c>
      <c r="B297" s="434"/>
      <c r="C297" s="435"/>
      <c r="D297" s="244" t="s">
        <v>212</v>
      </c>
      <c r="E297" s="91">
        <f>E300</f>
        <v>3052.6</v>
      </c>
      <c r="F297" s="91"/>
      <c r="G297" s="330"/>
      <c r="H297" s="330"/>
      <c r="I297" s="330"/>
      <c r="J297" s="315" t="s">
        <v>213</v>
      </c>
    </row>
    <row r="298" spans="1:10" x14ac:dyDescent="0.25">
      <c r="A298" s="450" t="s">
        <v>79</v>
      </c>
      <c r="B298" s="451"/>
      <c r="C298" s="452"/>
      <c r="D298" s="247" t="s">
        <v>66</v>
      </c>
      <c r="E298" s="79"/>
      <c r="F298" s="79"/>
      <c r="G298" s="116"/>
      <c r="H298" s="116"/>
      <c r="I298" s="116"/>
      <c r="J298" s="315"/>
    </row>
    <row r="299" spans="1:10" x14ac:dyDescent="0.25">
      <c r="A299" s="67">
        <v>32</v>
      </c>
      <c r="B299" s="58"/>
      <c r="C299" s="59"/>
      <c r="D299" s="239" t="s">
        <v>31</v>
      </c>
      <c r="E299" s="82">
        <f>E300</f>
        <v>3052.6</v>
      </c>
      <c r="F299" s="82"/>
      <c r="G299" s="326"/>
      <c r="H299" s="326"/>
      <c r="I299" s="326"/>
      <c r="J299" s="315"/>
    </row>
    <row r="300" spans="1:10" x14ac:dyDescent="0.25">
      <c r="A300" s="254">
        <v>3239</v>
      </c>
      <c r="B300" s="248"/>
      <c r="C300" s="249"/>
      <c r="D300" s="256" t="s">
        <v>105</v>
      </c>
      <c r="E300" s="79">
        <v>3052.6</v>
      </c>
      <c r="F300" s="79"/>
      <c r="G300" s="116"/>
      <c r="H300" s="116"/>
      <c r="I300" s="116"/>
      <c r="J300" s="315"/>
    </row>
    <row r="301" spans="1:10" x14ac:dyDescent="0.25">
      <c r="A301" s="433" t="s">
        <v>54</v>
      </c>
      <c r="B301" s="434"/>
      <c r="C301" s="435"/>
      <c r="D301" s="42" t="s">
        <v>70</v>
      </c>
      <c r="E301" s="91">
        <f>E303+E312+E327+E318+E310+E324+E306</f>
        <v>132047.94</v>
      </c>
      <c r="F301" s="91">
        <v>110000</v>
      </c>
      <c r="G301" s="355">
        <f>G327</f>
        <v>0</v>
      </c>
      <c r="H301" s="355">
        <f>H327</f>
        <v>0</v>
      </c>
      <c r="I301" s="355">
        <f>I327</f>
        <v>0</v>
      </c>
      <c r="J301" s="315"/>
    </row>
    <row r="302" spans="1:10" ht="25.5" x14ac:dyDescent="0.25">
      <c r="A302" s="450" t="s">
        <v>71</v>
      </c>
      <c r="B302" s="451"/>
      <c r="C302" s="452"/>
      <c r="D302" s="46" t="s">
        <v>288</v>
      </c>
      <c r="E302" s="11"/>
      <c r="F302" s="11"/>
      <c r="G302" s="116"/>
      <c r="H302" s="116"/>
      <c r="I302" s="485"/>
      <c r="J302" s="315"/>
    </row>
    <row r="303" spans="1:10" x14ac:dyDescent="0.25">
      <c r="A303" s="57">
        <v>32</v>
      </c>
      <c r="B303" s="58"/>
      <c r="C303" s="59"/>
      <c r="D303" s="60" t="s">
        <v>31</v>
      </c>
      <c r="E303" s="82">
        <f>E304+E305</f>
        <v>1642.68</v>
      </c>
      <c r="F303" s="82"/>
      <c r="G303" s="326"/>
      <c r="H303" s="326"/>
      <c r="I303" s="395"/>
      <c r="J303" s="315"/>
    </row>
    <row r="304" spans="1:10" x14ac:dyDescent="0.25">
      <c r="A304" s="47">
        <v>3227</v>
      </c>
      <c r="B304" s="45"/>
      <c r="C304" s="46"/>
      <c r="D304" s="49" t="s">
        <v>73</v>
      </c>
      <c r="E304" s="81">
        <v>406.78</v>
      </c>
      <c r="F304" s="81"/>
      <c r="G304" s="116"/>
      <c r="H304" s="116"/>
      <c r="I304" s="485"/>
      <c r="J304" s="315">
        <v>920.78</v>
      </c>
    </row>
    <row r="305" spans="1:10" x14ac:dyDescent="0.25">
      <c r="A305" s="254">
        <v>3234</v>
      </c>
      <c r="B305" s="246"/>
      <c r="C305" s="247"/>
      <c r="D305" s="256" t="s">
        <v>102</v>
      </c>
      <c r="E305" s="81">
        <v>1235.9000000000001</v>
      </c>
      <c r="F305" s="81"/>
      <c r="G305" s="116"/>
      <c r="H305" s="116"/>
      <c r="I305" s="485"/>
      <c r="J305" s="315"/>
    </row>
    <row r="306" spans="1:10" x14ac:dyDescent="0.25">
      <c r="A306" s="251">
        <v>42</v>
      </c>
      <c r="B306" s="58"/>
      <c r="C306" s="59"/>
      <c r="D306" s="253" t="s">
        <v>209</v>
      </c>
      <c r="E306" s="177">
        <f>E307</f>
        <v>1659.04</v>
      </c>
      <c r="F306" s="177"/>
      <c r="G306" s="326"/>
      <c r="H306" s="326"/>
      <c r="I306" s="395"/>
      <c r="J306" s="315"/>
    </row>
    <row r="307" spans="1:10" x14ac:dyDescent="0.25">
      <c r="A307" s="254">
        <v>4227</v>
      </c>
      <c r="B307" s="246"/>
      <c r="C307" s="247"/>
      <c r="D307" s="256" t="s">
        <v>210</v>
      </c>
      <c r="E307" s="81">
        <v>1659.04</v>
      </c>
      <c r="F307" s="81"/>
      <c r="G307" s="116"/>
      <c r="H307" s="116"/>
      <c r="I307" s="485"/>
      <c r="J307" s="315"/>
    </row>
    <row r="308" spans="1:10" x14ac:dyDescent="0.25">
      <c r="A308" s="450" t="s">
        <v>63</v>
      </c>
      <c r="B308" s="451"/>
      <c r="C308" s="452"/>
      <c r="D308" s="46" t="s">
        <v>64</v>
      </c>
      <c r="E308" s="11"/>
      <c r="F308" s="11"/>
      <c r="G308" s="116"/>
      <c r="H308" s="116"/>
      <c r="I308" s="485"/>
      <c r="J308" s="315"/>
    </row>
    <row r="309" spans="1:10" x14ac:dyDescent="0.25">
      <c r="A309" s="67">
        <v>32</v>
      </c>
      <c r="B309" s="58"/>
      <c r="C309" s="59"/>
      <c r="D309" s="59" t="s">
        <v>31</v>
      </c>
      <c r="E309" s="82">
        <f>E312+E318</f>
        <v>4050.2200000000003</v>
      </c>
      <c r="F309" s="82"/>
      <c r="G309" s="326"/>
      <c r="H309" s="326"/>
      <c r="I309" s="395"/>
      <c r="J309" s="315"/>
    </row>
    <row r="310" spans="1:10" x14ac:dyDescent="0.25">
      <c r="A310" s="240">
        <v>321</v>
      </c>
      <c r="B310" s="241"/>
      <c r="C310" s="242"/>
      <c r="D310" s="228" t="s">
        <v>164</v>
      </c>
      <c r="E310" s="243">
        <f>E311</f>
        <v>0</v>
      </c>
      <c r="F310" s="243"/>
      <c r="G310" s="332"/>
      <c r="H310" s="332"/>
      <c r="I310" s="486"/>
      <c r="J310" s="315"/>
    </row>
    <row r="311" spans="1:10" x14ac:dyDescent="0.25">
      <c r="A311" s="165"/>
      <c r="B311" s="166">
        <v>3213</v>
      </c>
      <c r="C311" s="167"/>
      <c r="D311" s="167" t="s">
        <v>185</v>
      </c>
      <c r="E311" s="10"/>
      <c r="F311" s="10"/>
      <c r="G311" s="116"/>
      <c r="H311" s="116"/>
      <c r="I311" s="485"/>
      <c r="J311" s="315"/>
    </row>
    <row r="312" spans="1:10" x14ac:dyDescent="0.25">
      <c r="A312" s="240">
        <v>322</v>
      </c>
      <c r="B312" s="241"/>
      <c r="C312" s="242"/>
      <c r="D312" s="228" t="s">
        <v>165</v>
      </c>
      <c r="E312" s="229">
        <f>E313+E314+E315+E316+E317</f>
        <v>3214.1400000000003</v>
      </c>
      <c r="F312" s="229"/>
      <c r="G312" s="332"/>
      <c r="H312" s="332"/>
      <c r="I312" s="486"/>
      <c r="J312" s="315"/>
    </row>
    <row r="313" spans="1:10" x14ac:dyDescent="0.25">
      <c r="A313" s="47">
        <v>3221</v>
      </c>
      <c r="B313" s="48"/>
      <c r="C313" s="49"/>
      <c r="D313" s="49" t="s">
        <v>74</v>
      </c>
      <c r="E313" s="81">
        <v>2503.0300000000002</v>
      </c>
      <c r="F313" s="81"/>
      <c r="G313" s="116"/>
      <c r="H313" s="116"/>
      <c r="I313" s="485"/>
      <c r="J313" s="315">
        <v>1100</v>
      </c>
    </row>
    <row r="314" spans="1:10" x14ac:dyDescent="0.25">
      <c r="A314" s="47">
        <v>3222</v>
      </c>
      <c r="B314" s="48"/>
      <c r="C314" s="49"/>
      <c r="D314" s="49" t="s">
        <v>73</v>
      </c>
      <c r="E314" s="81"/>
      <c r="F314" s="81"/>
      <c r="G314" s="116"/>
      <c r="H314" s="116"/>
      <c r="I314" s="485"/>
      <c r="J314" s="315">
        <v>70000</v>
      </c>
    </row>
    <row r="315" spans="1:10" ht="25.5" x14ac:dyDescent="0.25">
      <c r="A315" s="47">
        <v>3224</v>
      </c>
      <c r="B315" s="48"/>
      <c r="C315" s="49"/>
      <c r="D315" s="49" t="s">
        <v>75</v>
      </c>
      <c r="E315" s="81"/>
      <c r="F315" s="81"/>
      <c r="G315" s="116"/>
      <c r="H315" s="116"/>
      <c r="I315" s="485"/>
      <c r="J315" s="315">
        <v>500</v>
      </c>
    </row>
    <row r="316" spans="1:10" x14ac:dyDescent="0.25">
      <c r="A316" s="47">
        <v>3225</v>
      </c>
      <c r="B316" s="48"/>
      <c r="C316" s="49"/>
      <c r="D316" s="49" t="s">
        <v>77</v>
      </c>
      <c r="E316" s="81">
        <v>629.02</v>
      </c>
      <c r="F316" s="81"/>
      <c r="G316" s="116"/>
      <c r="H316" s="116"/>
      <c r="I316" s="485"/>
      <c r="J316" s="315">
        <v>500</v>
      </c>
    </row>
    <row r="317" spans="1:10" x14ac:dyDescent="0.25">
      <c r="A317" s="299">
        <v>3227</v>
      </c>
      <c r="B317" s="300"/>
      <c r="C317" s="301"/>
      <c r="D317" s="301" t="s">
        <v>234</v>
      </c>
      <c r="E317" s="81">
        <v>82.09</v>
      </c>
      <c r="F317" s="81"/>
      <c r="G317" s="116"/>
      <c r="H317" s="116"/>
      <c r="I317" s="485"/>
      <c r="J317" s="315"/>
    </row>
    <row r="318" spans="1:10" x14ac:dyDescent="0.25">
      <c r="A318" s="230">
        <v>323</v>
      </c>
      <c r="B318" s="231"/>
      <c r="C318" s="228"/>
      <c r="D318" s="228" t="s">
        <v>166</v>
      </c>
      <c r="E318" s="235">
        <f>E319+E320+E322+E323+E321</f>
        <v>836.08</v>
      </c>
      <c r="F318" s="235"/>
      <c r="G318" s="332"/>
      <c r="H318" s="332"/>
      <c r="I318" s="486"/>
      <c r="J318" s="315"/>
    </row>
    <row r="319" spans="1:10" x14ac:dyDescent="0.25">
      <c r="A319" s="178">
        <v>3231</v>
      </c>
      <c r="B319" s="179"/>
      <c r="C319" s="180"/>
      <c r="D319" s="180" t="s">
        <v>100</v>
      </c>
      <c r="E319" s="81"/>
      <c r="F319" s="81"/>
      <c r="G319" s="116"/>
      <c r="H319" s="116"/>
      <c r="I319" s="485"/>
      <c r="J319" s="315"/>
    </row>
    <row r="320" spans="1:10" ht="25.5" x14ac:dyDescent="0.25">
      <c r="A320" s="47">
        <v>3232</v>
      </c>
      <c r="B320" s="48"/>
      <c r="C320" s="49"/>
      <c r="D320" s="49" t="s">
        <v>78</v>
      </c>
      <c r="E320" s="81">
        <v>75</v>
      </c>
      <c r="F320" s="81"/>
      <c r="G320" s="116"/>
      <c r="H320" s="116"/>
      <c r="I320" s="485"/>
      <c r="J320" s="315">
        <v>1000</v>
      </c>
    </row>
    <row r="321" spans="1:10" x14ac:dyDescent="0.25">
      <c r="A321" s="254">
        <v>3234</v>
      </c>
      <c r="B321" s="255"/>
      <c r="C321" s="256"/>
      <c r="D321" s="256" t="s">
        <v>102</v>
      </c>
      <c r="E321" s="81">
        <v>248.85</v>
      </c>
      <c r="F321" s="81"/>
      <c r="G321" s="116"/>
      <c r="H321" s="116"/>
      <c r="I321" s="485"/>
      <c r="J321" s="315"/>
    </row>
    <row r="322" spans="1:10" x14ac:dyDescent="0.25">
      <c r="A322" s="178">
        <v>3236</v>
      </c>
      <c r="B322" s="179"/>
      <c r="C322" s="180"/>
      <c r="D322" s="180" t="s">
        <v>186</v>
      </c>
      <c r="E322" s="81">
        <v>512.23</v>
      </c>
      <c r="F322" s="81"/>
      <c r="G322" s="116"/>
      <c r="H322" s="116"/>
      <c r="I322" s="485"/>
      <c r="J322" s="315"/>
    </row>
    <row r="323" spans="1:10" x14ac:dyDescent="0.25">
      <c r="A323" s="178">
        <v>3239</v>
      </c>
      <c r="B323" s="179"/>
      <c r="C323" s="180"/>
      <c r="D323" s="180" t="s">
        <v>105</v>
      </c>
      <c r="E323" s="81"/>
      <c r="F323" s="81"/>
      <c r="G323" s="116"/>
      <c r="H323" s="116"/>
      <c r="I323" s="485"/>
      <c r="J323" s="315"/>
    </row>
    <row r="324" spans="1:10" x14ac:dyDescent="0.25">
      <c r="A324" s="181">
        <v>42</v>
      </c>
      <c r="B324" s="182"/>
      <c r="C324" s="183"/>
      <c r="D324" s="183" t="s">
        <v>224</v>
      </c>
      <c r="E324" s="177">
        <f>E325</f>
        <v>0</v>
      </c>
      <c r="F324" s="177"/>
      <c r="G324" s="326"/>
      <c r="H324" s="326"/>
      <c r="I324" s="395"/>
      <c r="J324" s="315"/>
    </row>
    <row r="325" spans="1:10" x14ac:dyDescent="0.25">
      <c r="A325" s="178">
        <v>4227</v>
      </c>
      <c r="B325" s="179"/>
      <c r="C325" s="180"/>
      <c r="D325" s="180" t="s">
        <v>187</v>
      </c>
      <c r="E325" s="81"/>
      <c r="F325" s="81"/>
      <c r="G325" s="116"/>
      <c r="H325" s="116"/>
      <c r="I325" s="485"/>
      <c r="J325" s="315"/>
    </row>
    <row r="326" spans="1:10" x14ac:dyDescent="0.25">
      <c r="A326" s="450" t="s">
        <v>79</v>
      </c>
      <c r="B326" s="451"/>
      <c r="C326" s="452"/>
      <c r="D326" s="293" t="s">
        <v>66</v>
      </c>
      <c r="E326" s="11"/>
      <c r="F326" s="103"/>
      <c r="G326" s="116"/>
      <c r="H326" s="116"/>
      <c r="I326" s="485"/>
      <c r="J326" s="315"/>
    </row>
    <row r="327" spans="1:10" x14ac:dyDescent="0.25">
      <c r="A327" s="57">
        <v>32</v>
      </c>
      <c r="B327" s="63"/>
      <c r="C327" s="60"/>
      <c r="D327" s="60" t="s">
        <v>31</v>
      </c>
      <c r="E327" s="82">
        <f t="shared" ref="E327" si="6">E328</f>
        <v>124696</v>
      </c>
      <c r="F327" s="82">
        <v>110000</v>
      </c>
      <c r="G327" s="326"/>
      <c r="H327" s="326"/>
      <c r="I327" s="326"/>
      <c r="J327" s="315"/>
    </row>
    <row r="328" spans="1:10" x14ac:dyDescent="0.25">
      <c r="A328" s="47">
        <v>3222</v>
      </c>
      <c r="B328" s="48"/>
      <c r="C328" s="49"/>
      <c r="D328" s="49" t="s">
        <v>73</v>
      </c>
      <c r="E328" s="81">
        <v>124696</v>
      </c>
      <c r="F328" s="408">
        <v>110000</v>
      </c>
      <c r="G328" s="409">
        <v>115000</v>
      </c>
      <c r="H328" s="409">
        <v>115000</v>
      </c>
      <c r="I328" s="409">
        <v>115000</v>
      </c>
      <c r="J328" s="315">
        <v>1586.17</v>
      </c>
    </row>
    <row r="329" spans="1:10" x14ac:dyDescent="0.25">
      <c r="A329" s="433" t="s">
        <v>81</v>
      </c>
      <c r="B329" s="434"/>
      <c r="C329" s="435"/>
      <c r="D329" s="42" t="s">
        <v>80</v>
      </c>
      <c r="E329" s="91">
        <f>E331+E339+E344+E349</f>
        <v>95081.890000000014</v>
      </c>
      <c r="F329" s="91">
        <f>F331+F339+F344+F349+F357</f>
        <v>129170</v>
      </c>
      <c r="G329" s="355">
        <f>G331+G339+G344+G349+G357</f>
        <v>154100</v>
      </c>
      <c r="H329" s="355">
        <f>H331+H339+H344+H349+H357</f>
        <v>154100</v>
      </c>
      <c r="I329" s="355">
        <f>I331+I339+I344+I349+I357</f>
        <v>154100</v>
      </c>
      <c r="J329" s="315"/>
    </row>
    <row r="330" spans="1:10" ht="15" customHeight="1" x14ac:dyDescent="0.25">
      <c r="A330" s="450" t="s">
        <v>79</v>
      </c>
      <c r="B330" s="451"/>
      <c r="C330" s="452"/>
      <c r="D330" s="46" t="s">
        <v>66</v>
      </c>
      <c r="E330" s="11"/>
      <c r="F330" s="11"/>
      <c r="G330" s="116"/>
      <c r="H330" s="116"/>
      <c r="I330" s="116"/>
      <c r="J330" s="315"/>
    </row>
    <row r="331" spans="1:10" ht="15" customHeight="1" x14ac:dyDescent="0.25">
      <c r="A331" s="67">
        <v>31</v>
      </c>
      <c r="B331" s="58"/>
      <c r="C331" s="59"/>
      <c r="D331" s="59"/>
      <c r="E331" s="82">
        <f>E332+E335+E337</f>
        <v>70519.34</v>
      </c>
      <c r="F331" s="82">
        <f>F333+F334+F336+F338</f>
        <v>82004</v>
      </c>
      <c r="G331" s="326">
        <f>G333+G334+G336+G338</f>
        <v>108600</v>
      </c>
      <c r="H331" s="326">
        <f>H333+H334+H336+H338</f>
        <v>108600</v>
      </c>
      <c r="I331" s="326">
        <f>I333+I334+I336+I338</f>
        <v>108600</v>
      </c>
      <c r="J331" s="315"/>
    </row>
    <row r="332" spans="1:10" x14ac:dyDescent="0.25">
      <c r="A332" s="230">
        <v>311</v>
      </c>
      <c r="B332" s="231"/>
      <c r="C332" s="228"/>
      <c r="D332" s="228" t="s">
        <v>168</v>
      </c>
      <c r="E332" s="229">
        <f>E333+E334</f>
        <v>62589.45</v>
      </c>
      <c r="F332" s="229"/>
      <c r="G332" s="332"/>
      <c r="H332" s="332"/>
      <c r="I332" s="332"/>
      <c r="J332" s="315"/>
    </row>
    <row r="333" spans="1:10" x14ac:dyDescent="0.25">
      <c r="A333" s="47">
        <v>3111</v>
      </c>
      <c r="B333" s="48"/>
      <c r="C333" s="49"/>
      <c r="D333" s="49" t="s">
        <v>82</v>
      </c>
      <c r="E333" s="81">
        <v>61528.46</v>
      </c>
      <c r="F333" s="408">
        <v>70104</v>
      </c>
      <c r="G333" s="409">
        <v>89500</v>
      </c>
      <c r="H333" s="409">
        <v>89500</v>
      </c>
      <c r="I333" s="409">
        <v>89500</v>
      </c>
      <c r="J333" s="315">
        <v>47500</v>
      </c>
    </row>
    <row r="334" spans="1:10" ht="14.25" customHeight="1" x14ac:dyDescent="0.25">
      <c r="A334" s="47">
        <v>3113</v>
      </c>
      <c r="B334" s="48"/>
      <c r="C334" s="49"/>
      <c r="D334" s="49" t="s">
        <v>83</v>
      </c>
      <c r="E334" s="81">
        <v>1060.99</v>
      </c>
      <c r="F334" s="408">
        <v>2000</v>
      </c>
      <c r="G334" s="409">
        <v>2400</v>
      </c>
      <c r="H334" s="409">
        <v>2400</v>
      </c>
      <c r="I334" s="409">
        <v>2400</v>
      </c>
      <c r="J334" s="315">
        <v>550</v>
      </c>
    </row>
    <row r="335" spans="1:10" ht="14.25" customHeight="1" x14ac:dyDescent="0.25">
      <c r="A335" s="230">
        <v>312</v>
      </c>
      <c r="B335" s="231"/>
      <c r="C335" s="228"/>
      <c r="D335" s="228" t="s">
        <v>84</v>
      </c>
      <c r="E335" s="235">
        <f>E336</f>
        <v>4216.8599999999997</v>
      </c>
      <c r="F335" s="235"/>
      <c r="G335" s="332"/>
      <c r="H335" s="332"/>
      <c r="I335" s="332"/>
      <c r="J335" s="315"/>
    </row>
    <row r="336" spans="1:10" x14ac:dyDescent="0.25">
      <c r="A336" s="47">
        <v>3121</v>
      </c>
      <c r="B336" s="48"/>
      <c r="C336" s="49"/>
      <c r="D336" s="49" t="s">
        <v>84</v>
      </c>
      <c r="E336" s="81">
        <v>4216.8599999999997</v>
      </c>
      <c r="F336" s="408">
        <v>3000</v>
      </c>
      <c r="G336" s="409">
        <v>5800</v>
      </c>
      <c r="H336" s="409">
        <v>5800</v>
      </c>
      <c r="I336" s="409">
        <v>5800</v>
      </c>
      <c r="J336" s="315">
        <v>1840</v>
      </c>
    </row>
    <row r="337" spans="1:10" x14ac:dyDescent="0.25">
      <c r="A337" s="230">
        <v>313</v>
      </c>
      <c r="B337" s="231"/>
      <c r="C337" s="228"/>
      <c r="D337" s="228" t="s">
        <v>169</v>
      </c>
      <c r="E337" s="235">
        <f>E338</f>
        <v>3713.03</v>
      </c>
      <c r="F337" s="235"/>
      <c r="G337" s="332"/>
      <c r="H337" s="332"/>
      <c r="I337" s="332"/>
      <c r="J337" s="315"/>
    </row>
    <row r="338" spans="1:10" ht="25.5" x14ac:dyDescent="0.25">
      <c r="A338" s="47">
        <v>3132</v>
      </c>
      <c r="B338" s="48"/>
      <c r="C338" s="49"/>
      <c r="D338" s="49" t="s">
        <v>85</v>
      </c>
      <c r="E338" s="81">
        <v>3713.03</v>
      </c>
      <c r="F338" s="408">
        <v>6900</v>
      </c>
      <c r="G338" s="409">
        <v>10900</v>
      </c>
      <c r="H338" s="409">
        <v>10900</v>
      </c>
      <c r="I338" s="409">
        <v>10900</v>
      </c>
      <c r="J338" s="315">
        <v>2200</v>
      </c>
    </row>
    <row r="339" spans="1:10" x14ac:dyDescent="0.25">
      <c r="A339" s="205">
        <v>32</v>
      </c>
      <c r="B339" s="206"/>
      <c r="C339" s="207"/>
      <c r="D339" s="253" t="s">
        <v>31</v>
      </c>
      <c r="E339" s="82">
        <f>E340</f>
        <v>2944.88</v>
      </c>
      <c r="F339" s="82">
        <f>F341+F342</f>
        <v>4500</v>
      </c>
      <c r="G339" s="326">
        <f>G341</f>
        <v>5000</v>
      </c>
      <c r="H339" s="326">
        <f>H341</f>
        <v>5000</v>
      </c>
      <c r="I339" s="326">
        <f>I341</f>
        <v>5000</v>
      </c>
      <c r="J339" s="315"/>
    </row>
    <row r="340" spans="1:10" x14ac:dyDescent="0.25">
      <c r="A340" s="230">
        <v>321</v>
      </c>
      <c r="B340" s="231"/>
      <c r="C340" s="228"/>
      <c r="D340" s="228" t="s">
        <v>164</v>
      </c>
      <c r="E340" s="229">
        <f>E341+E342</f>
        <v>2944.88</v>
      </c>
      <c r="F340" s="229"/>
      <c r="G340" s="332"/>
      <c r="H340" s="332"/>
      <c r="I340" s="332"/>
      <c r="J340" s="315"/>
    </row>
    <row r="341" spans="1:10" x14ac:dyDescent="0.25">
      <c r="A341" s="47">
        <v>3212</v>
      </c>
      <c r="B341" s="48"/>
      <c r="C341" s="49"/>
      <c r="D341" s="49" t="s">
        <v>86</v>
      </c>
      <c r="E341" s="81">
        <v>2944.88</v>
      </c>
      <c r="F341" s="408">
        <v>4500</v>
      </c>
      <c r="G341" s="409">
        <v>5000</v>
      </c>
      <c r="H341" s="409">
        <v>5000</v>
      </c>
      <c r="I341" s="409">
        <v>5000</v>
      </c>
      <c r="J341" s="315">
        <v>2600</v>
      </c>
    </row>
    <row r="342" spans="1:10" ht="26.25" customHeight="1" x14ac:dyDescent="0.25">
      <c r="A342" s="47">
        <v>3225</v>
      </c>
      <c r="B342" s="48"/>
      <c r="C342" s="49"/>
      <c r="D342" s="49" t="s">
        <v>201</v>
      </c>
      <c r="E342" s="81">
        <v>0</v>
      </c>
      <c r="F342" s="408">
        <v>0</v>
      </c>
      <c r="G342" s="409">
        <v>0</v>
      </c>
      <c r="H342" s="409">
        <v>0</v>
      </c>
      <c r="I342" s="409">
        <v>0</v>
      </c>
      <c r="J342" s="315">
        <v>100</v>
      </c>
    </row>
    <row r="343" spans="1:10" ht="19.5" customHeight="1" x14ac:dyDescent="0.25">
      <c r="A343" s="450" t="s">
        <v>63</v>
      </c>
      <c r="B343" s="451"/>
      <c r="C343" s="452"/>
      <c r="D343" s="247" t="s">
        <v>64</v>
      </c>
      <c r="E343" s="11"/>
      <c r="F343" s="11"/>
      <c r="G343" s="116"/>
      <c r="H343" s="116"/>
      <c r="I343" s="116"/>
      <c r="J343" s="315"/>
    </row>
    <row r="344" spans="1:10" ht="18" customHeight="1" x14ac:dyDescent="0.25">
      <c r="A344" s="67">
        <v>31</v>
      </c>
      <c r="B344" s="58"/>
      <c r="C344" s="59"/>
      <c r="D344" s="59" t="s">
        <v>168</v>
      </c>
      <c r="E344" s="82">
        <f>E345+E346+E347+E348</f>
        <v>523.45999999999992</v>
      </c>
      <c r="F344" s="197">
        <f>F345+F346+F347+F348</f>
        <v>1606</v>
      </c>
      <c r="G344" s="326"/>
      <c r="H344" s="326"/>
      <c r="I344" s="326"/>
      <c r="J344" s="315"/>
    </row>
    <row r="345" spans="1:10" ht="18" customHeight="1" x14ac:dyDescent="0.25">
      <c r="A345" s="254">
        <v>3111</v>
      </c>
      <c r="B345" s="255"/>
      <c r="C345" s="256"/>
      <c r="D345" s="256" t="s">
        <v>82</v>
      </c>
      <c r="E345" s="79">
        <v>419.75</v>
      </c>
      <c r="F345" s="319">
        <v>1366</v>
      </c>
      <c r="G345" s="116"/>
      <c r="H345" s="116"/>
      <c r="I345" s="116"/>
      <c r="J345" s="315"/>
    </row>
    <row r="346" spans="1:10" ht="15" customHeight="1" x14ac:dyDescent="0.25">
      <c r="A346" s="254">
        <v>3113</v>
      </c>
      <c r="B346" s="255"/>
      <c r="C346" s="256"/>
      <c r="D346" s="256" t="s">
        <v>83</v>
      </c>
      <c r="E346" s="79">
        <v>14.84</v>
      </c>
      <c r="F346" s="319">
        <v>50</v>
      </c>
      <c r="G346" s="116"/>
      <c r="H346" s="116"/>
      <c r="I346" s="116"/>
      <c r="J346" s="315"/>
    </row>
    <row r="347" spans="1:10" ht="15" customHeight="1" x14ac:dyDescent="0.25">
      <c r="A347" s="254">
        <v>3121</v>
      </c>
      <c r="B347" s="255"/>
      <c r="C347" s="256"/>
      <c r="D347" s="256" t="s">
        <v>84</v>
      </c>
      <c r="E347" s="79">
        <v>55.57</v>
      </c>
      <c r="F347" s="319">
        <v>40</v>
      </c>
      <c r="G347" s="116"/>
      <c r="H347" s="116"/>
      <c r="I347" s="116"/>
      <c r="J347" s="315"/>
    </row>
    <row r="348" spans="1:10" ht="22.5" customHeight="1" x14ac:dyDescent="0.25">
      <c r="A348" s="299">
        <v>3132</v>
      </c>
      <c r="B348" s="300"/>
      <c r="C348" s="301"/>
      <c r="D348" s="301" t="s">
        <v>115</v>
      </c>
      <c r="E348" s="79">
        <v>33.299999999999997</v>
      </c>
      <c r="F348" s="319">
        <v>150</v>
      </c>
      <c r="G348" s="116"/>
      <c r="H348" s="116"/>
      <c r="I348" s="116"/>
      <c r="J348" s="315"/>
    </row>
    <row r="349" spans="1:10" ht="15" customHeight="1" x14ac:dyDescent="0.25">
      <c r="A349" s="251">
        <v>32</v>
      </c>
      <c r="B349" s="252"/>
      <c r="C349" s="253"/>
      <c r="D349" s="253" t="s">
        <v>31</v>
      </c>
      <c r="E349" s="82">
        <f>E350+E351</f>
        <v>21094.210000000003</v>
      </c>
      <c r="F349" s="82">
        <f>F350+F351+F352+F353</f>
        <v>40040</v>
      </c>
      <c r="G349" s="326">
        <f>G350+G351+G352+G353+G354+G355</f>
        <v>40500</v>
      </c>
      <c r="H349" s="326">
        <f>H350+H351+H352+H353+H354+H355</f>
        <v>40500</v>
      </c>
      <c r="I349" s="326">
        <f>I350+I351+I352+I353+I354+I355</f>
        <v>40500</v>
      </c>
      <c r="J349" s="315"/>
    </row>
    <row r="350" spans="1:10" ht="15" customHeight="1" x14ac:dyDescent="0.25">
      <c r="A350" s="254">
        <v>3212</v>
      </c>
      <c r="B350" s="255"/>
      <c r="C350" s="256"/>
      <c r="D350" s="256" t="s">
        <v>86</v>
      </c>
      <c r="E350" s="79">
        <v>26.22</v>
      </c>
      <c r="F350" s="319">
        <v>110</v>
      </c>
      <c r="G350" s="409">
        <v>0</v>
      </c>
      <c r="H350" s="409">
        <v>0</v>
      </c>
      <c r="I350" s="409">
        <v>0</v>
      </c>
      <c r="J350" s="315"/>
    </row>
    <row r="351" spans="1:10" ht="15" customHeight="1" x14ac:dyDescent="0.25">
      <c r="A351" s="254">
        <v>3222</v>
      </c>
      <c r="B351" s="255"/>
      <c r="C351" s="256"/>
      <c r="D351" s="256" t="s">
        <v>73</v>
      </c>
      <c r="E351" s="79">
        <v>21067.99</v>
      </c>
      <c r="F351" s="319">
        <v>35000</v>
      </c>
      <c r="G351" s="409">
        <v>36000</v>
      </c>
      <c r="H351" s="409">
        <v>36000</v>
      </c>
      <c r="I351" s="409">
        <v>36000</v>
      </c>
      <c r="J351" s="315"/>
    </row>
    <row r="352" spans="1:10" ht="15" customHeight="1" x14ac:dyDescent="0.25">
      <c r="A352" s="322">
        <v>3221</v>
      </c>
      <c r="B352" s="323"/>
      <c r="C352" s="324"/>
      <c r="D352" s="324" t="s">
        <v>74</v>
      </c>
      <c r="E352" s="79"/>
      <c r="F352" s="319">
        <v>2930</v>
      </c>
      <c r="G352" s="409">
        <v>3000</v>
      </c>
      <c r="H352" s="409">
        <v>3000</v>
      </c>
      <c r="I352" s="409">
        <v>3000</v>
      </c>
      <c r="J352" s="315"/>
    </row>
    <row r="353" spans="1:10" ht="15" customHeight="1" x14ac:dyDescent="0.25">
      <c r="A353" s="322">
        <v>3225</v>
      </c>
      <c r="B353" s="323"/>
      <c r="C353" s="324"/>
      <c r="D353" s="324" t="s">
        <v>241</v>
      </c>
      <c r="E353" s="79"/>
      <c r="F353" s="319">
        <v>2000</v>
      </c>
      <c r="G353" s="409">
        <v>500</v>
      </c>
      <c r="H353" s="409">
        <v>500</v>
      </c>
      <c r="I353" s="409">
        <v>500</v>
      </c>
      <c r="J353" s="315"/>
    </row>
    <row r="354" spans="1:10" ht="15" customHeight="1" x14ac:dyDescent="0.25">
      <c r="A354" s="375">
        <v>3232</v>
      </c>
      <c r="B354" s="376"/>
      <c r="C354" s="377"/>
      <c r="D354" s="377" t="s">
        <v>278</v>
      </c>
      <c r="E354" s="79"/>
      <c r="F354" s="319"/>
      <c r="G354" s="409">
        <v>500</v>
      </c>
      <c r="H354" s="409">
        <v>500</v>
      </c>
      <c r="I354" s="409">
        <v>500</v>
      </c>
      <c r="J354" s="315"/>
    </row>
    <row r="355" spans="1:10" ht="15" customHeight="1" x14ac:dyDescent="0.25">
      <c r="A355" s="375">
        <v>3239</v>
      </c>
      <c r="B355" s="376"/>
      <c r="C355" s="377"/>
      <c r="D355" s="377" t="s">
        <v>279</v>
      </c>
      <c r="E355" s="79"/>
      <c r="F355" s="319"/>
      <c r="G355" s="409">
        <v>500</v>
      </c>
      <c r="H355" s="409">
        <v>500</v>
      </c>
      <c r="I355" s="409">
        <v>500</v>
      </c>
      <c r="J355" s="315"/>
    </row>
    <row r="356" spans="1:10" ht="17.25" customHeight="1" x14ac:dyDescent="0.25">
      <c r="A356" s="380" t="s">
        <v>71</v>
      </c>
      <c r="B356" s="368"/>
      <c r="C356" s="369"/>
      <c r="D356" s="366" t="s">
        <v>208</v>
      </c>
      <c r="E356" s="79"/>
      <c r="F356" s="79"/>
      <c r="G356" s="116"/>
      <c r="H356" s="116"/>
      <c r="I356" s="116"/>
      <c r="J356" s="315"/>
    </row>
    <row r="357" spans="1:10" ht="17.25" customHeight="1" x14ac:dyDescent="0.25">
      <c r="A357" s="381">
        <v>32</v>
      </c>
      <c r="B357" s="371"/>
      <c r="C357" s="372"/>
      <c r="D357" s="372" t="s">
        <v>31</v>
      </c>
      <c r="E357" s="82"/>
      <c r="F357" s="82">
        <f>F358+F359+F360</f>
        <v>1020</v>
      </c>
      <c r="G357" s="326"/>
      <c r="H357" s="326"/>
      <c r="I357" s="326"/>
      <c r="J357" s="315"/>
    </row>
    <row r="358" spans="1:10" ht="17.25" customHeight="1" x14ac:dyDescent="0.25">
      <c r="A358" s="367">
        <v>3211</v>
      </c>
      <c r="B358" s="368"/>
      <c r="C358" s="369"/>
      <c r="D358" s="369" t="s">
        <v>95</v>
      </c>
      <c r="E358" s="79"/>
      <c r="F358" s="319">
        <v>70</v>
      </c>
      <c r="G358" s="116"/>
      <c r="H358" s="116"/>
      <c r="I358" s="116"/>
      <c r="J358" s="315"/>
    </row>
    <row r="359" spans="1:10" ht="15" customHeight="1" x14ac:dyDescent="0.25">
      <c r="A359" s="367">
        <v>3231</v>
      </c>
      <c r="B359" s="368"/>
      <c r="C359" s="369"/>
      <c r="D359" s="369" t="s">
        <v>273</v>
      </c>
      <c r="E359" s="79"/>
      <c r="F359" s="319">
        <v>150</v>
      </c>
      <c r="G359" s="116"/>
      <c r="H359" s="116"/>
      <c r="I359" s="116"/>
      <c r="J359" s="315"/>
    </row>
    <row r="360" spans="1:10" ht="15" customHeight="1" x14ac:dyDescent="0.25">
      <c r="A360" s="367">
        <v>3232</v>
      </c>
      <c r="B360" s="368"/>
      <c r="C360" s="369"/>
      <c r="D360" s="369" t="s">
        <v>274</v>
      </c>
      <c r="E360" s="79"/>
      <c r="F360" s="319">
        <v>800</v>
      </c>
      <c r="G360" s="116"/>
      <c r="H360" s="116"/>
      <c r="I360" s="116"/>
      <c r="J360" s="315"/>
    </row>
    <row r="361" spans="1:10" ht="15" customHeight="1" x14ac:dyDescent="0.25">
      <c r="A361" s="433" t="s">
        <v>214</v>
      </c>
      <c r="B361" s="434"/>
      <c r="C361" s="435"/>
      <c r="D361" s="244" t="s">
        <v>215</v>
      </c>
      <c r="E361" s="91">
        <f>E364</f>
        <v>1187.5</v>
      </c>
      <c r="F361" s="150"/>
      <c r="G361" s="330"/>
      <c r="H361" s="330"/>
      <c r="I361" s="330"/>
      <c r="J361" s="315" t="s">
        <v>213</v>
      </c>
    </row>
    <row r="362" spans="1:10" ht="15" customHeight="1" x14ac:dyDescent="0.25">
      <c r="A362" s="254" t="s">
        <v>136</v>
      </c>
      <c r="B362" s="255" t="s">
        <v>128</v>
      </c>
      <c r="C362" s="256"/>
      <c r="D362" s="256"/>
      <c r="E362" s="79"/>
      <c r="F362" s="79"/>
      <c r="G362" s="116"/>
      <c r="H362" s="116"/>
      <c r="I362" s="116"/>
      <c r="J362" s="315"/>
    </row>
    <row r="363" spans="1:10" ht="15" customHeight="1" x14ac:dyDescent="0.25">
      <c r="A363" s="294">
        <v>32</v>
      </c>
      <c r="B363" s="295"/>
      <c r="C363" s="296"/>
      <c r="D363" s="296" t="s">
        <v>31</v>
      </c>
      <c r="E363" s="82">
        <f>E364</f>
        <v>1187.5</v>
      </c>
      <c r="F363" s="82"/>
      <c r="G363" s="326"/>
      <c r="H363" s="326"/>
      <c r="I363" s="326"/>
      <c r="J363" s="315"/>
    </row>
    <row r="364" spans="1:10" ht="15" customHeight="1" x14ac:dyDescent="0.25">
      <c r="A364" s="254">
        <v>3237</v>
      </c>
      <c r="B364" s="255"/>
      <c r="C364" s="256"/>
      <c r="D364" s="256" t="s">
        <v>216</v>
      </c>
      <c r="E364" s="79">
        <v>1187.5</v>
      </c>
      <c r="F364" s="79"/>
      <c r="G364" s="116"/>
      <c r="H364" s="116"/>
      <c r="I364" s="116"/>
      <c r="J364" s="315"/>
    </row>
    <row r="365" spans="1:10" x14ac:dyDescent="0.25">
      <c r="A365" s="433" t="s">
        <v>87</v>
      </c>
      <c r="B365" s="434"/>
      <c r="C365" s="435"/>
      <c r="D365" s="42" t="s">
        <v>88</v>
      </c>
      <c r="E365" s="91">
        <f>E368+E370+E373+E378+E385+E380+E382+E391</f>
        <v>13948.769999999999</v>
      </c>
      <c r="F365" s="91">
        <f>F367+F385</f>
        <v>1005</v>
      </c>
      <c r="G365" s="355">
        <f>G367+G373</f>
        <v>1963</v>
      </c>
      <c r="H365" s="355">
        <f>H367+H373</f>
        <v>1000</v>
      </c>
      <c r="I365" s="355">
        <f>I367+I373</f>
        <v>1000</v>
      </c>
      <c r="J365" s="315"/>
    </row>
    <row r="366" spans="1:10" ht="15" customHeight="1" x14ac:dyDescent="0.25">
      <c r="A366" s="450" t="s">
        <v>61</v>
      </c>
      <c r="B366" s="451"/>
      <c r="C366" s="452"/>
      <c r="D366" s="46" t="s">
        <v>62</v>
      </c>
      <c r="E366" s="11"/>
      <c r="F366" s="11"/>
      <c r="G366" s="116"/>
      <c r="H366" s="116"/>
      <c r="I366" s="116"/>
      <c r="J366" s="315"/>
    </row>
    <row r="367" spans="1:10" ht="15" customHeight="1" x14ac:dyDescent="0.25">
      <c r="A367" s="263">
        <v>42</v>
      </c>
      <c r="B367" s="58"/>
      <c r="C367" s="59"/>
      <c r="D367" s="265" t="s">
        <v>217</v>
      </c>
      <c r="E367" s="82">
        <f>E368+E370</f>
        <v>409.38</v>
      </c>
      <c r="F367" s="82">
        <v>400</v>
      </c>
      <c r="G367" s="326">
        <f>G368+G370</f>
        <v>1000</v>
      </c>
      <c r="H367" s="326">
        <f>H368+H370</f>
        <v>1000</v>
      </c>
      <c r="I367" s="326">
        <f>I368+I370</f>
        <v>1000</v>
      </c>
      <c r="J367" s="315"/>
    </row>
    <row r="368" spans="1:10" x14ac:dyDescent="0.25">
      <c r="A368" s="230">
        <v>422</v>
      </c>
      <c r="B368" s="231"/>
      <c r="C368" s="228"/>
      <c r="D368" s="228" t="s">
        <v>176</v>
      </c>
      <c r="E368" s="229">
        <f>E369</f>
        <v>0</v>
      </c>
      <c r="F368" s="410"/>
      <c r="G368" s="407">
        <f>G369</f>
        <v>600</v>
      </c>
      <c r="H368" s="407">
        <f>H369</f>
        <v>600</v>
      </c>
      <c r="I368" s="407">
        <f>I369</f>
        <v>600</v>
      </c>
      <c r="J368" s="315"/>
    </row>
    <row r="369" spans="1:10" x14ac:dyDescent="0.25">
      <c r="A369" s="47">
        <v>4221</v>
      </c>
      <c r="B369" s="48"/>
      <c r="C369" s="49"/>
      <c r="D369" s="49" t="s">
        <v>89</v>
      </c>
      <c r="E369" s="81">
        <v>0</v>
      </c>
      <c r="F369" s="408"/>
      <c r="G369" s="409">
        <v>600</v>
      </c>
      <c r="H369" s="409">
        <v>600</v>
      </c>
      <c r="I369" s="409">
        <v>600</v>
      </c>
      <c r="J369" s="315"/>
    </row>
    <row r="370" spans="1:10" x14ac:dyDescent="0.25">
      <c r="A370" s="230">
        <v>424</v>
      </c>
      <c r="B370" s="231"/>
      <c r="C370" s="228"/>
      <c r="D370" s="228" t="s">
        <v>188</v>
      </c>
      <c r="E370" s="235">
        <f>E371</f>
        <v>409.38</v>
      </c>
      <c r="F370" s="411"/>
      <c r="G370" s="407">
        <f>G371</f>
        <v>400</v>
      </c>
      <c r="H370" s="407">
        <f>H371</f>
        <v>400</v>
      </c>
      <c r="I370" s="407">
        <f>I371</f>
        <v>400</v>
      </c>
      <c r="J370" s="315"/>
    </row>
    <row r="371" spans="1:10" x14ac:dyDescent="0.25">
      <c r="A371" s="47">
        <v>4241</v>
      </c>
      <c r="B371" s="48"/>
      <c r="C371" s="49"/>
      <c r="D371" s="49" t="s">
        <v>90</v>
      </c>
      <c r="E371" s="81">
        <v>409.38</v>
      </c>
      <c r="F371" s="408">
        <v>400</v>
      </c>
      <c r="G371" s="409">
        <v>400</v>
      </c>
      <c r="H371" s="409">
        <v>400</v>
      </c>
      <c r="I371" s="409">
        <v>400</v>
      </c>
      <c r="J371" s="315">
        <v>398.17</v>
      </c>
    </row>
    <row r="372" spans="1:10" ht="15" customHeight="1" x14ac:dyDescent="0.25">
      <c r="A372" s="450" t="s">
        <v>65</v>
      </c>
      <c r="B372" s="451"/>
      <c r="C372" s="452"/>
      <c r="D372" s="190" t="s">
        <v>128</v>
      </c>
      <c r="E372" s="81"/>
      <c r="F372" s="408"/>
      <c r="G372" s="409"/>
      <c r="H372" s="409"/>
      <c r="I372" s="409"/>
      <c r="J372" s="315"/>
    </row>
    <row r="373" spans="1:10" x14ac:dyDescent="0.25">
      <c r="A373" s="191">
        <v>42</v>
      </c>
      <c r="B373" s="192"/>
      <c r="C373" s="193"/>
      <c r="D373" s="193" t="s">
        <v>217</v>
      </c>
      <c r="E373" s="177">
        <f>E374+E375</f>
        <v>12684.56</v>
      </c>
      <c r="F373" s="177"/>
      <c r="G373" s="395">
        <f>G374</f>
        <v>963</v>
      </c>
      <c r="H373" s="418">
        <f>H374</f>
        <v>0</v>
      </c>
      <c r="I373" s="418">
        <f>I374</f>
        <v>0</v>
      </c>
      <c r="J373" s="315"/>
    </row>
    <row r="374" spans="1:10" x14ac:dyDescent="0.25">
      <c r="A374" s="194">
        <v>4241</v>
      </c>
      <c r="B374" s="195"/>
      <c r="C374" s="196"/>
      <c r="D374" s="196" t="s">
        <v>90</v>
      </c>
      <c r="E374" s="81"/>
      <c r="F374" s="81"/>
      <c r="G374" s="409">
        <v>963</v>
      </c>
      <c r="H374" s="116"/>
      <c r="I374" s="116"/>
      <c r="J374" s="315"/>
    </row>
    <row r="375" spans="1:10" x14ac:dyDescent="0.25">
      <c r="A375" s="254">
        <v>4223</v>
      </c>
      <c r="B375" s="255"/>
      <c r="C375" s="256"/>
      <c r="D375" s="256" t="s">
        <v>92</v>
      </c>
      <c r="E375" s="81">
        <v>12684.56</v>
      </c>
      <c r="F375" s="81"/>
      <c r="G375" s="116"/>
      <c r="H375" s="116"/>
      <c r="I375" s="116"/>
      <c r="J375" s="315"/>
    </row>
    <row r="376" spans="1:10" ht="25.5" x14ac:dyDescent="0.25">
      <c r="A376" s="450" t="s">
        <v>93</v>
      </c>
      <c r="B376" s="451"/>
      <c r="C376" s="452"/>
      <c r="D376" s="46" t="s">
        <v>91</v>
      </c>
      <c r="E376" s="11"/>
      <c r="F376" s="11"/>
      <c r="G376" s="116"/>
      <c r="H376" s="116"/>
      <c r="I376" s="116"/>
      <c r="J376" s="315"/>
    </row>
    <row r="377" spans="1:10" x14ac:dyDescent="0.25">
      <c r="A377" s="67">
        <v>32</v>
      </c>
      <c r="B377" s="58"/>
      <c r="C377" s="59"/>
      <c r="D377" s="265" t="s">
        <v>31</v>
      </c>
      <c r="E377" s="197"/>
      <c r="F377" s="197"/>
      <c r="G377" s="326"/>
      <c r="H377" s="326"/>
      <c r="I377" s="326"/>
      <c r="J377" s="315"/>
    </row>
    <row r="378" spans="1:10" x14ac:dyDescent="0.25">
      <c r="A378" s="230">
        <v>321</v>
      </c>
      <c r="B378" s="231"/>
      <c r="C378" s="228"/>
      <c r="D378" s="228" t="s">
        <v>164</v>
      </c>
      <c r="E378" s="229">
        <f>E379</f>
        <v>0</v>
      </c>
      <c r="F378" s="229"/>
      <c r="G378" s="332"/>
      <c r="H378" s="332"/>
      <c r="I378" s="332"/>
      <c r="J378" s="315"/>
    </row>
    <row r="379" spans="1:10" x14ac:dyDescent="0.25">
      <c r="A379" s="76">
        <v>3211</v>
      </c>
      <c r="B379" s="77"/>
      <c r="C379" s="78"/>
      <c r="D379" s="78" t="s">
        <v>95</v>
      </c>
      <c r="E379" s="79"/>
      <c r="F379" s="79"/>
      <c r="G379" s="116"/>
      <c r="H379" s="116"/>
      <c r="I379" s="116"/>
      <c r="J379" s="315"/>
    </row>
    <row r="380" spans="1:10" x14ac:dyDescent="0.25">
      <c r="A380" s="230">
        <v>322</v>
      </c>
      <c r="B380" s="231"/>
      <c r="C380" s="228"/>
      <c r="D380" s="286" t="s">
        <v>163</v>
      </c>
      <c r="E380" s="229">
        <f>E381</f>
        <v>0</v>
      </c>
      <c r="F380" s="229"/>
      <c r="G380" s="332"/>
      <c r="H380" s="332"/>
      <c r="I380" s="332"/>
      <c r="J380" s="315"/>
    </row>
    <row r="381" spans="1:10" ht="25.5" x14ac:dyDescent="0.25">
      <c r="A381" s="76">
        <v>3224</v>
      </c>
      <c r="B381" s="77"/>
      <c r="C381" s="78"/>
      <c r="D381" s="78" t="s">
        <v>75</v>
      </c>
      <c r="E381" s="79"/>
      <c r="F381" s="79"/>
      <c r="G381" s="116"/>
      <c r="H381" s="116"/>
      <c r="I381" s="116"/>
      <c r="J381" s="315"/>
    </row>
    <row r="382" spans="1:10" x14ac:dyDescent="0.25">
      <c r="A382" s="230">
        <v>323</v>
      </c>
      <c r="B382" s="231"/>
      <c r="C382" s="228"/>
      <c r="D382" s="228" t="s">
        <v>166</v>
      </c>
      <c r="E382" s="229">
        <f>E383+E384</f>
        <v>0</v>
      </c>
      <c r="F382" s="229"/>
      <c r="G382" s="332"/>
      <c r="H382" s="332"/>
      <c r="I382" s="332"/>
      <c r="J382" s="315"/>
    </row>
    <row r="383" spans="1:10" ht="25.5" x14ac:dyDescent="0.25">
      <c r="A383" s="76">
        <v>3232</v>
      </c>
      <c r="B383" s="77"/>
      <c r="C383" s="78"/>
      <c r="D383" s="78" t="s">
        <v>78</v>
      </c>
      <c r="E383" s="79"/>
      <c r="F383" s="79"/>
      <c r="G383" s="116"/>
      <c r="H383" s="116"/>
      <c r="I383" s="116"/>
      <c r="J383" s="315"/>
    </row>
    <row r="384" spans="1:10" x14ac:dyDescent="0.25">
      <c r="A384" s="76">
        <v>3231</v>
      </c>
      <c r="B384" s="77"/>
      <c r="C384" s="78"/>
      <c r="D384" s="78" t="s">
        <v>100</v>
      </c>
      <c r="E384" s="79"/>
      <c r="F384" s="79"/>
      <c r="G384" s="116"/>
      <c r="H384" s="116"/>
      <c r="I384" s="116"/>
      <c r="J384" s="315"/>
    </row>
    <row r="385" spans="1:10" x14ac:dyDescent="0.25">
      <c r="A385" s="57">
        <v>42</v>
      </c>
      <c r="B385" s="63"/>
      <c r="C385" s="60"/>
      <c r="D385" s="198" t="s">
        <v>176</v>
      </c>
      <c r="E385" s="82">
        <f>E387+E388+E389</f>
        <v>848.44</v>
      </c>
      <c r="F385" s="82">
        <f>F389</f>
        <v>605</v>
      </c>
      <c r="G385" s="326"/>
      <c r="H385" s="326"/>
      <c r="I385" s="326"/>
      <c r="J385" s="315"/>
    </row>
    <row r="386" spans="1:10" x14ac:dyDescent="0.25">
      <c r="A386" s="218">
        <v>4214</v>
      </c>
      <c r="B386" s="219"/>
      <c r="C386" s="220"/>
      <c r="D386" s="220" t="s">
        <v>202</v>
      </c>
      <c r="E386" s="79"/>
      <c r="F386" s="79"/>
      <c r="G386" s="116"/>
      <c r="H386" s="116"/>
      <c r="I386" s="116"/>
      <c r="J386" s="315">
        <v>643.47</v>
      </c>
    </row>
    <row r="387" spans="1:10" x14ac:dyDescent="0.25">
      <c r="A387" s="47">
        <v>4221</v>
      </c>
      <c r="B387" s="48"/>
      <c r="C387" s="49"/>
      <c r="D387" s="49" t="s">
        <v>89</v>
      </c>
      <c r="E387" s="81"/>
      <c r="F387" s="81"/>
      <c r="G387" s="116"/>
      <c r="H387" s="116"/>
      <c r="I387" s="116"/>
      <c r="J387" s="315">
        <v>500</v>
      </c>
    </row>
    <row r="388" spans="1:10" x14ac:dyDescent="0.25">
      <c r="A388" s="47">
        <v>4223</v>
      </c>
      <c r="B388" s="48"/>
      <c r="C388" s="49"/>
      <c r="D388" s="49" t="s">
        <v>92</v>
      </c>
      <c r="E388" s="81">
        <v>848.44</v>
      </c>
      <c r="F388" s="81"/>
      <c r="G388" s="116"/>
      <c r="H388" s="116"/>
      <c r="I388" s="116"/>
      <c r="J388" s="315">
        <v>500</v>
      </c>
    </row>
    <row r="389" spans="1:10" ht="23.25" customHeight="1" x14ac:dyDescent="0.25">
      <c r="A389" s="94">
        <v>4241</v>
      </c>
      <c r="B389" s="96"/>
      <c r="C389" s="75"/>
      <c r="D389" s="74" t="s">
        <v>90</v>
      </c>
      <c r="E389" s="81"/>
      <c r="F389" s="408">
        <v>605</v>
      </c>
      <c r="G389" s="116"/>
      <c r="H389" s="116"/>
      <c r="I389" s="116"/>
      <c r="J389" s="315">
        <v>3740.53</v>
      </c>
    </row>
    <row r="390" spans="1:10" x14ac:dyDescent="0.25">
      <c r="A390" s="450" t="s">
        <v>71</v>
      </c>
      <c r="B390" s="451"/>
      <c r="C390" s="452"/>
      <c r="D390" s="247" t="s">
        <v>72</v>
      </c>
      <c r="E390" s="11"/>
      <c r="F390" s="11"/>
      <c r="G390" s="116"/>
      <c r="H390" s="116"/>
      <c r="I390" s="116"/>
      <c r="J390" s="315"/>
    </row>
    <row r="391" spans="1:10" x14ac:dyDescent="0.25">
      <c r="A391" s="251">
        <v>42</v>
      </c>
      <c r="B391" s="252"/>
      <c r="C391" s="253"/>
      <c r="D391" s="253" t="s">
        <v>176</v>
      </c>
      <c r="E391" s="82">
        <f>E392</f>
        <v>6.39</v>
      </c>
      <c r="F391" s="197"/>
      <c r="G391" s="326"/>
      <c r="H391" s="326"/>
      <c r="I391" s="326"/>
      <c r="J391" s="315"/>
    </row>
    <row r="392" spans="1:10" x14ac:dyDescent="0.25">
      <c r="A392" s="245">
        <v>4241</v>
      </c>
      <c r="B392" s="246"/>
      <c r="C392" s="247"/>
      <c r="D392" s="247" t="s">
        <v>90</v>
      </c>
      <c r="E392" s="79">
        <v>6.39</v>
      </c>
      <c r="F392" s="10"/>
      <c r="G392" s="116"/>
      <c r="H392" s="116"/>
      <c r="I392" s="116"/>
      <c r="J392" s="315"/>
    </row>
    <row r="393" spans="1:10" ht="25.5" x14ac:dyDescent="0.25">
      <c r="A393" s="433" t="s">
        <v>289</v>
      </c>
      <c r="B393" s="434"/>
      <c r="C393" s="435"/>
      <c r="D393" s="42" t="s">
        <v>146</v>
      </c>
      <c r="E393" s="91">
        <f>E395</f>
        <v>34223.82</v>
      </c>
      <c r="F393" s="91">
        <f>F396</f>
        <v>35000</v>
      </c>
      <c r="G393" s="355">
        <f>G395</f>
        <v>40000</v>
      </c>
      <c r="H393" s="355">
        <f>H395</f>
        <v>40000</v>
      </c>
      <c r="I393" s="355">
        <f>I395</f>
        <v>40000</v>
      </c>
      <c r="J393" s="315"/>
    </row>
    <row r="394" spans="1:10" x14ac:dyDescent="0.25">
      <c r="A394" s="450" t="s">
        <v>65</v>
      </c>
      <c r="B394" s="451"/>
      <c r="C394" s="452"/>
      <c r="D394" s="46" t="s">
        <v>66</v>
      </c>
      <c r="E394" s="11"/>
      <c r="F394" s="11"/>
      <c r="G394" s="116"/>
      <c r="H394" s="116"/>
      <c r="I394" s="116"/>
      <c r="J394" s="315"/>
    </row>
    <row r="395" spans="1:10" x14ac:dyDescent="0.25">
      <c r="A395" s="57">
        <v>37</v>
      </c>
      <c r="B395" s="63"/>
      <c r="C395" s="60"/>
      <c r="D395" s="193" t="s">
        <v>47</v>
      </c>
      <c r="E395" s="82">
        <f>E396</f>
        <v>34223.82</v>
      </c>
      <c r="F395" s="82">
        <v>35000</v>
      </c>
      <c r="G395" s="326">
        <f>G396</f>
        <v>40000</v>
      </c>
      <c r="H395" s="326">
        <f>H396</f>
        <v>40000</v>
      </c>
      <c r="I395" s="326">
        <f>I396</f>
        <v>40000</v>
      </c>
      <c r="J395" s="315">
        <v>44250</v>
      </c>
    </row>
    <row r="396" spans="1:10" x14ac:dyDescent="0.25">
      <c r="A396" s="47">
        <v>3722</v>
      </c>
      <c r="B396" s="48"/>
      <c r="C396" s="49"/>
      <c r="D396" s="49" t="s">
        <v>94</v>
      </c>
      <c r="E396" s="81">
        <v>34223.82</v>
      </c>
      <c r="F396" s="408">
        <v>35000</v>
      </c>
      <c r="G396" s="409">
        <v>40000</v>
      </c>
      <c r="H396" s="409">
        <v>40000</v>
      </c>
      <c r="I396" s="409">
        <v>40000</v>
      </c>
      <c r="J396" s="315"/>
    </row>
    <row r="397" spans="1:10" ht="25.5" x14ac:dyDescent="0.25">
      <c r="A397" s="433" t="s">
        <v>275</v>
      </c>
      <c r="B397" s="434"/>
      <c r="C397" s="435"/>
      <c r="D397" s="365" t="s">
        <v>290</v>
      </c>
      <c r="E397" s="91">
        <f>E399</f>
        <v>30526.86</v>
      </c>
      <c r="F397" s="91">
        <f>F399</f>
        <v>30000</v>
      </c>
      <c r="G397" s="355">
        <f t="shared" ref="G397:I398" si="7">G398</f>
        <v>35000</v>
      </c>
      <c r="H397" s="355">
        <f t="shared" si="7"/>
        <v>35000</v>
      </c>
      <c r="I397" s="355">
        <f t="shared" si="7"/>
        <v>35000</v>
      </c>
      <c r="J397" s="315"/>
    </row>
    <row r="398" spans="1:10" x14ac:dyDescent="0.25">
      <c r="A398" s="57">
        <v>42</v>
      </c>
      <c r="B398" s="63"/>
      <c r="C398" s="60"/>
      <c r="D398" s="265" t="s">
        <v>217</v>
      </c>
      <c r="E398" s="82">
        <f>E399</f>
        <v>30526.86</v>
      </c>
      <c r="F398" s="82"/>
      <c r="G398" s="326">
        <f t="shared" si="7"/>
        <v>35000</v>
      </c>
      <c r="H398" s="326">
        <f t="shared" si="7"/>
        <v>35000</v>
      </c>
      <c r="I398" s="326">
        <f t="shared" si="7"/>
        <v>35000</v>
      </c>
      <c r="J398" s="315">
        <v>29199.01</v>
      </c>
    </row>
    <row r="399" spans="1:10" x14ac:dyDescent="0.25">
      <c r="A399" s="97">
        <v>4241</v>
      </c>
      <c r="B399" s="98"/>
      <c r="C399" s="99"/>
      <c r="D399" s="99" t="s">
        <v>90</v>
      </c>
      <c r="E399" s="81">
        <v>30526.86</v>
      </c>
      <c r="F399" s="408">
        <v>30000</v>
      </c>
      <c r="G399" s="409">
        <v>35000</v>
      </c>
      <c r="H399" s="409">
        <v>35000</v>
      </c>
      <c r="I399" s="409">
        <v>35000</v>
      </c>
      <c r="J399" s="315"/>
    </row>
    <row r="400" spans="1:10" ht="38.25" x14ac:dyDescent="0.25">
      <c r="A400" s="433" t="s">
        <v>218</v>
      </c>
      <c r="B400" s="434"/>
      <c r="C400" s="435"/>
      <c r="D400" s="244" t="s">
        <v>219</v>
      </c>
      <c r="E400" s="91">
        <f>E402</f>
        <v>1218.01</v>
      </c>
      <c r="F400" s="91">
        <f>F403</f>
        <v>1230.3499999999999</v>
      </c>
      <c r="G400" s="355">
        <v>1250</v>
      </c>
      <c r="H400" s="355">
        <v>1250</v>
      </c>
      <c r="I400" s="355">
        <v>1250</v>
      </c>
      <c r="J400" s="315" t="s">
        <v>213</v>
      </c>
    </row>
    <row r="401" spans="1:10" x14ac:dyDescent="0.25">
      <c r="A401" s="275" t="s">
        <v>221</v>
      </c>
      <c r="B401" s="276" t="s">
        <v>128</v>
      </c>
      <c r="C401" s="274"/>
      <c r="D401" s="274"/>
      <c r="E401" s="79"/>
      <c r="F401" s="79"/>
      <c r="G401" s="116"/>
      <c r="H401" s="116"/>
      <c r="I401" s="116"/>
      <c r="J401" s="315"/>
    </row>
    <row r="402" spans="1:10" x14ac:dyDescent="0.25">
      <c r="A402" s="277">
        <v>38</v>
      </c>
      <c r="B402" s="278"/>
      <c r="C402" s="279"/>
      <c r="D402" s="279" t="s">
        <v>222</v>
      </c>
      <c r="E402" s="82">
        <f>E403</f>
        <v>1218.01</v>
      </c>
      <c r="F402" s="82"/>
      <c r="G402" s="326">
        <v>1250</v>
      </c>
      <c r="H402" s="326">
        <v>1250</v>
      </c>
      <c r="I402" s="326">
        <v>1250</v>
      </c>
      <c r="J402" s="315"/>
    </row>
    <row r="403" spans="1:10" x14ac:dyDescent="0.25">
      <c r="A403" s="97">
        <v>3812</v>
      </c>
      <c r="B403" s="98"/>
      <c r="C403" s="99"/>
      <c r="D403" s="99" t="s">
        <v>220</v>
      </c>
      <c r="E403" s="79">
        <v>1218.01</v>
      </c>
      <c r="F403" s="319">
        <v>1230.3499999999999</v>
      </c>
      <c r="G403" s="116"/>
      <c r="H403" s="116"/>
      <c r="I403" s="116"/>
      <c r="J403" s="315"/>
    </row>
    <row r="404" spans="1:10" x14ac:dyDescent="0.25">
      <c r="A404" s="462" t="s">
        <v>189</v>
      </c>
      <c r="B404" s="463"/>
      <c r="C404" s="464"/>
      <c r="D404" s="199" t="s">
        <v>190</v>
      </c>
      <c r="E404" s="91">
        <f>E406</f>
        <v>0</v>
      </c>
      <c r="F404" s="91">
        <f>F408</f>
        <v>125</v>
      </c>
      <c r="G404" s="355">
        <f>G406</f>
        <v>150</v>
      </c>
      <c r="H404" s="355">
        <f>H406</f>
        <v>150</v>
      </c>
      <c r="I404" s="355">
        <f>I406</f>
        <v>150</v>
      </c>
      <c r="J404" s="315"/>
    </row>
    <row r="405" spans="1:10" x14ac:dyDescent="0.25">
      <c r="A405" s="450" t="s">
        <v>63</v>
      </c>
      <c r="B405" s="451"/>
      <c r="C405" s="452"/>
      <c r="D405" s="190" t="s">
        <v>64</v>
      </c>
      <c r="E405" s="79"/>
      <c r="F405" s="79"/>
      <c r="G405" s="116"/>
      <c r="H405" s="116"/>
      <c r="I405" s="116"/>
      <c r="J405" s="315"/>
    </row>
    <row r="406" spans="1:10" x14ac:dyDescent="0.25">
      <c r="A406" s="476">
        <v>32</v>
      </c>
      <c r="B406" s="477"/>
      <c r="C406" s="478"/>
      <c r="D406" s="193" t="s">
        <v>230</v>
      </c>
      <c r="E406" s="82">
        <f>E408</f>
        <v>0</v>
      </c>
      <c r="F406" s="82"/>
      <c r="G406" s="326">
        <f>G408+G407</f>
        <v>150</v>
      </c>
      <c r="H406" s="326">
        <f t="shared" ref="H406:I406" si="8">H408+H407</f>
        <v>150</v>
      </c>
      <c r="I406" s="326">
        <f t="shared" si="8"/>
        <v>150</v>
      </c>
      <c r="J406" s="315"/>
    </row>
    <row r="407" spans="1:10" x14ac:dyDescent="0.25">
      <c r="A407" s="419">
        <v>3294</v>
      </c>
      <c r="B407" s="420"/>
      <c r="C407" s="421"/>
      <c r="D407" s="99" t="s">
        <v>297</v>
      </c>
      <c r="E407" s="79"/>
      <c r="F407" s="79"/>
      <c r="G407" s="422">
        <v>25</v>
      </c>
      <c r="H407" s="422">
        <v>25</v>
      </c>
      <c r="I407" s="422">
        <v>25</v>
      </c>
      <c r="J407" s="315"/>
    </row>
    <row r="408" spans="1:10" x14ac:dyDescent="0.25">
      <c r="A408" s="473">
        <v>3299</v>
      </c>
      <c r="B408" s="474"/>
      <c r="C408" s="475"/>
      <c r="D408" s="99" t="s">
        <v>191</v>
      </c>
      <c r="E408" s="79"/>
      <c r="F408" s="319">
        <v>125</v>
      </c>
      <c r="G408" s="409">
        <v>125</v>
      </c>
      <c r="H408" s="409">
        <v>125</v>
      </c>
      <c r="I408" s="409">
        <v>125</v>
      </c>
      <c r="J408" s="315"/>
    </row>
    <row r="409" spans="1:10" x14ac:dyDescent="0.25">
      <c r="A409" s="465" t="s">
        <v>126</v>
      </c>
      <c r="B409" s="466"/>
      <c r="C409" s="466"/>
      <c r="D409" s="100"/>
      <c r="E409" s="101">
        <f>E404+E400+E393+E365+E361+E329+E326+E301+E297+E283+E278+E253+E171+E154+E149+E98+E77+E74+E71+E68+E63+E57+E48+E7+E16+E167+E12+E163+E397</f>
        <v>2069764.9599999997</v>
      </c>
      <c r="F409" s="101">
        <f>F170+F56+F16+F48+F400</f>
        <v>2726178.2800000003</v>
      </c>
      <c r="G409" s="101">
        <f>G170+G56+G16+G48+G400</f>
        <v>2551400</v>
      </c>
      <c r="H409" s="101">
        <f>H170+H56+H16+H48+H400</f>
        <v>2550437</v>
      </c>
      <c r="I409" s="101">
        <f>I170+I56+I16+I48+I400</f>
        <v>2550437</v>
      </c>
      <c r="J409" s="314"/>
    </row>
    <row r="414" spans="1:10" x14ac:dyDescent="0.25">
      <c r="D414" s="317"/>
      <c r="E414" s="318"/>
      <c r="F414" s="318"/>
      <c r="G414" s="318"/>
    </row>
  </sheetData>
  <mergeCells count="81">
    <mergeCell ref="B1:K1"/>
    <mergeCell ref="A408:C408"/>
    <mergeCell ref="A406:C406"/>
    <mergeCell ref="A372:C372"/>
    <mergeCell ref="A404:C404"/>
    <mergeCell ref="A405:C405"/>
    <mergeCell ref="A17:C17"/>
    <mergeCell ref="A18:C18"/>
    <mergeCell ref="A43:C43"/>
    <mergeCell ref="A19:C19"/>
    <mergeCell ref="A59:C59"/>
    <mergeCell ref="A48:C48"/>
    <mergeCell ref="A56:C56"/>
    <mergeCell ref="A63:C63"/>
    <mergeCell ref="A12:C12"/>
    <mergeCell ref="A77:C77"/>
    <mergeCell ref="A409:C409"/>
    <mergeCell ref="A394:C394"/>
    <mergeCell ref="A49:C49"/>
    <mergeCell ref="A65:C65"/>
    <mergeCell ref="A302:C302"/>
    <mergeCell ref="A308:C308"/>
    <mergeCell ref="A326:C326"/>
    <mergeCell ref="A329:C329"/>
    <mergeCell ref="A172:C172"/>
    <mergeCell ref="A202:C202"/>
    <mergeCell ref="A231:C231"/>
    <mergeCell ref="A278:C278"/>
    <mergeCell ref="A253:C253"/>
    <mergeCell ref="A115:C115"/>
    <mergeCell ref="A218:C218"/>
    <mergeCell ref="A240:C240"/>
    <mergeCell ref="A78:C78"/>
    <mergeCell ref="A64:C64"/>
    <mergeCell ref="A116:C116"/>
    <mergeCell ref="A124:C124"/>
    <mergeCell ref="A149:C149"/>
    <mergeCell ref="A107:C107"/>
    <mergeCell ref="A68:C68"/>
    <mergeCell ref="A71:C71"/>
    <mergeCell ref="A74:C74"/>
    <mergeCell ref="A90:C90"/>
    <mergeCell ref="A99:C99"/>
    <mergeCell ref="A132:C132"/>
    <mergeCell ref="A133:C133"/>
    <mergeCell ref="A141:C141"/>
    <mergeCell ref="A150:C150"/>
    <mergeCell ref="A170:C170"/>
    <mergeCell ref="A171:C171"/>
    <mergeCell ref="A167:C167"/>
    <mergeCell ref="A279:C279"/>
    <mergeCell ref="A283:C283"/>
    <mergeCell ref="A284:C284"/>
    <mergeCell ref="A294:C294"/>
    <mergeCell ref="A3:I3"/>
    <mergeCell ref="A5:C5"/>
    <mergeCell ref="A6:C6"/>
    <mergeCell ref="A7:C7"/>
    <mergeCell ref="A8:C8"/>
    <mergeCell ref="A254:C254"/>
    <mergeCell ref="A50:C50"/>
    <mergeCell ref="A155:C155"/>
    <mergeCell ref="A15:C15"/>
    <mergeCell ref="A16:C16"/>
    <mergeCell ref="A57:C57"/>
    <mergeCell ref="A58:C58"/>
    <mergeCell ref="A98:C98"/>
    <mergeCell ref="A291:C291"/>
    <mergeCell ref="A400:C400"/>
    <mergeCell ref="A390:C390"/>
    <mergeCell ref="A343:C343"/>
    <mergeCell ref="A297:C297"/>
    <mergeCell ref="A298:C298"/>
    <mergeCell ref="A361:C361"/>
    <mergeCell ref="A393:C393"/>
    <mergeCell ref="A366:C366"/>
    <mergeCell ref="A376:C376"/>
    <mergeCell ref="A301:C301"/>
    <mergeCell ref="A330:C330"/>
    <mergeCell ref="A365:C365"/>
    <mergeCell ref="A397:C39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</vt:lpstr>
      <vt:lpstr>Prihodi i rashodi po izvorima</vt:lpstr>
      <vt:lpstr> Račun prihoda i rashoda</vt:lpstr>
      <vt:lpstr>Rashodi prema funkcijskoj kl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2024-10-11T09:31:42Z</cp:lastPrinted>
  <dcterms:created xsi:type="dcterms:W3CDTF">2022-08-12T12:51:27Z</dcterms:created>
  <dcterms:modified xsi:type="dcterms:W3CDTF">2024-12-27T10:48:38Z</dcterms:modified>
</cp:coreProperties>
</file>