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\2023\"/>
    </mc:Choice>
  </mc:AlternateContent>
  <bookViews>
    <workbookView xWindow="-120" yWindow="-120" windowWidth="29040" windowHeight="15720" activeTab="3"/>
  </bookViews>
  <sheets>
    <sheet name="SAŽETAK" sheetId="1" r:id="rId1"/>
    <sheet name=" Račun prihoda i rashoda" sheetId="3" r:id="rId2"/>
    <sheet name="Rashodi prema funkcijskoj kl" sheetId="5" r:id="rId3"/>
    <sheet name="POSEBNI DIO" sheetId="7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0" i="7" l="1"/>
  <c r="I325" i="7"/>
  <c r="H325" i="7"/>
  <c r="I317" i="7"/>
  <c r="H317" i="7"/>
  <c r="I295" i="7"/>
  <c r="H295" i="7"/>
  <c r="I251" i="7"/>
  <c r="H251" i="7"/>
  <c r="I244" i="7"/>
  <c r="H244" i="7"/>
  <c r="H189" i="7"/>
  <c r="I104" i="7"/>
  <c r="H104" i="7"/>
  <c r="I111" i="7"/>
  <c r="H111" i="7"/>
  <c r="G393" i="7"/>
  <c r="G160" i="7"/>
  <c r="F160" i="7"/>
  <c r="F161" i="7"/>
  <c r="G161" i="7"/>
  <c r="E160" i="7"/>
  <c r="E161" i="7"/>
  <c r="I161" i="7"/>
  <c r="H161" i="7" l="1"/>
  <c r="H7" i="7"/>
  <c r="I14" i="1" l="1"/>
  <c r="G14" i="1"/>
  <c r="F14" i="1"/>
  <c r="H11" i="3" l="1"/>
  <c r="H24" i="3"/>
  <c r="H29" i="3"/>
  <c r="H28" i="3" s="1"/>
  <c r="G28" i="3" l="1"/>
  <c r="J31" i="3"/>
  <c r="I393" i="7" l="1"/>
  <c r="H393" i="7"/>
  <c r="E150" i="7"/>
  <c r="E151" i="7"/>
  <c r="H14" i="7" l="1"/>
  <c r="E13" i="7"/>
  <c r="E382" i="7"/>
  <c r="E380" i="7"/>
  <c r="E163" i="7"/>
  <c r="E189" i="7"/>
  <c r="E102" i="7"/>
  <c r="I267" i="7" l="1"/>
  <c r="E287" i="7"/>
  <c r="E164" i="7" l="1"/>
  <c r="E168" i="7"/>
  <c r="E175" i="7"/>
  <c r="G175" i="7"/>
  <c r="F49" i="3"/>
  <c r="F40" i="3"/>
  <c r="F62" i="3"/>
  <c r="F61" i="3"/>
  <c r="H61" i="3"/>
  <c r="H60" i="3"/>
  <c r="H59" i="3"/>
  <c r="F59" i="3"/>
  <c r="F73" i="3"/>
  <c r="H73" i="3"/>
  <c r="G298" i="7"/>
  <c r="G295" i="7"/>
  <c r="G330" i="7"/>
  <c r="G233" i="7"/>
  <c r="H50" i="3" s="1"/>
  <c r="G272" i="7"/>
  <c r="G281" i="7"/>
  <c r="H45" i="3"/>
  <c r="J45" i="3" s="1"/>
  <c r="E370" i="7"/>
  <c r="E342" i="7"/>
  <c r="E296" i="7"/>
  <c r="E295" i="7"/>
  <c r="E242" i="7"/>
  <c r="E251" i="7"/>
  <c r="E244" i="7"/>
  <c r="H42" i="7" l="1"/>
  <c r="E42" i="7"/>
  <c r="E147" i="7"/>
  <c r="F168" i="7"/>
  <c r="F163" i="7"/>
  <c r="F164" i="7"/>
  <c r="F244" i="7"/>
  <c r="G244" i="7"/>
  <c r="F251" i="7"/>
  <c r="G251" i="7"/>
  <c r="E344" i="7"/>
  <c r="F344" i="7"/>
  <c r="E325" i="7"/>
  <c r="G75" i="7"/>
  <c r="G72" i="7"/>
  <c r="G69" i="7"/>
  <c r="F317" i="7"/>
  <c r="G15" i="7"/>
  <c r="G163" i="7"/>
  <c r="G168" i="7"/>
  <c r="G195" i="7"/>
  <c r="G211" i="7"/>
  <c r="G245" i="7"/>
  <c r="G317" i="7"/>
  <c r="G315" i="7"/>
  <c r="H48" i="3"/>
  <c r="G49" i="3"/>
  <c r="H49" i="3"/>
  <c r="G242" i="7"/>
  <c r="F242" i="7"/>
  <c r="I259" i="7"/>
  <c r="I261" i="7"/>
  <c r="F259" i="7"/>
  <c r="F252" i="7"/>
  <c r="G252" i="7"/>
  <c r="F41" i="3"/>
  <c r="F43" i="3"/>
  <c r="G43" i="3"/>
  <c r="F42" i="3"/>
  <c r="G42" i="3"/>
  <c r="F56" i="3"/>
  <c r="F71" i="3"/>
  <c r="F68" i="3"/>
  <c r="G68" i="3"/>
  <c r="G50" i="3"/>
  <c r="G340" i="7"/>
  <c r="H64" i="3"/>
  <c r="J48" i="3" l="1"/>
  <c r="J49" i="3"/>
  <c r="G72" i="3"/>
  <c r="G71" i="3"/>
  <c r="G56" i="3"/>
  <c r="E12" i="7"/>
  <c r="G10" i="7"/>
  <c r="G9" i="7" s="1"/>
  <c r="E10" i="7"/>
  <c r="E9" i="7" s="1"/>
  <c r="G7" i="7" l="1"/>
  <c r="I348" i="7"/>
  <c r="F195" i="7"/>
  <c r="F194" i="7" s="1"/>
  <c r="G223" i="7"/>
  <c r="G183" i="7"/>
  <c r="G164" i="7"/>
  <c r="I365" i="7"/>
  <c r="G240" i="7"/>
  <c r="H63" i="3" s="1"/>
  <c r="G237" i="7"/>
  <c r="H56" i="3" s="1"/>
  <c r="G230" i="7" l="1"/>
  <c r="F156" i="7"/>
  <c r="G120" i="7"/>
  <c r="G116" i="7"/>
  <c r="F147" i="7"/>
  <c r="G73" i="3" s="1"/>
  <c r="G147" i="7"/>
  <c r="E91" i="7"/>
  <c r="I375" i="7"/>
  <c r="I373" i="7"/>
  <c r="F362" i="7"/>
  <c r="G69" i="3" s="1"/>
  <c r="I327" i="7"/>
  <c r="I324" i="7"/>
  <c r="I322" i="7"/>
  <c r="I320" i="7"/>
  <c r="I319" i="7"/>
  <c r="I314" i="7"/>
  <c r="I306" i="7"/>
  <c r="I300" i="7"/>
  <c r="I301" i="7"/>
  <c r="I302" i="7"/>
  <c r="I299" i="7"/>
  <c r="G285" i="7"/>
  <c r="I276" i="7"/>
  <c r="H276" i="7"/>
  <c r="H260" i="7"/>
  <c r="I271" i="7"/>
  <c r="I270" i="7"/>
  <c r="I266" i="7"/>
  <c r="I264" i="7"/>
  <c r="I255" i="7"/>
  <c r="I253" i="7"/>
  <c r="I250" i="7"/>
  <c r="I247" i="7"/>
  <c r="I248" i="7"/>
  <c r="I246" i="7"/>
  <c r="I228" i="7"/>
  <c r="I225" i="7"/>
  <c r="I198" i="7"/>
  <c r="I196" i="7"/>
  <c r="H196" i="7"/>
  <c r="H198" i="7"/>
  <c r="H200" i="7"/>
  <c r="H202" i="7"/>
  <c r="H206" i="7"/>
  <c r="H209" i="7"/>
  <c r="I191" i="7"/>
  <c r="I185" i="7"/>
  <c r="I187" i="7"/>
  <c r="I188" i="7"/>
  <c r="F183" i="7"/>
  <c r="G47" i="3"/>
  <c r="F175" i="7"/>
  <c r="I177" i="7"/>
  <c r="I178" i="7"/>
  <c r="I179" i="7"/>
  <c r="I180" i="7"/>
  <c r="I181" i="7"/>
  <c r="I182" i="7"/>
  <c r="I176" i="7"/>
  <c r="I169" i="7"/>
  <c r="I170" i="7"/>
  <c r="I171" i="7"/>
  <c r="I172" i="7"/>
  <c r="I173" i="7"/>
  <c r="I174" i="7"/>
  <c r="I166" i="7"/>
  <c r="I165" i="7"/>
  <c r="H165" i="7"/>
  <c r="I114" i="7"/>
  <c r="I113" i="7"/>
  <c r="I52" i="7"/>
  <c r="I55" i="7"/>
  <c r="I54" i="7"/>
  <c r="I138" i="7"/>
  <c r="I139" i="7"/>
  <c r="I143" i="7"/>
  <c r="I148" i="7"/>
  <c r="E145" i="7"/>
  <c r="I117" i="7"/>
  <c r="E109" i="7"/>
  <c r="E105" i="7"/>
  <c r="E107" i="7"/>
  <c r="H106" i="7"/>
  <c r="H108" i="7"/>
  <c r="H110" i="7"/>
  <c r="H113" i="7"/>
  <c r="H114" i="7"/>
  <c r="H117" i="7"/>
  <c r="H118" i="7"/>
  <c r="H119" i="7"/>
  <c r="H121" i="7"/>
  <c r="H122" i="7"/>
  <c r="G125" i="7"/>
  <c r="G133" i="7"/>
  <c r="I135" i="7"/>
  <c r="I136" i="7"/>
  <c r="I134" i="7"/>
  <c r="I131" i="7"/>
  <c r="I130" i="7"/>
  <c r="I127" i="7"/>
  <c r="I128" i="7"/>
  <c r="I126" i="7"/>
  <c r="I122" i="7"/>
  <c r="I121" i="7"/>
  <c r="I119" i="7"/>
  <c r="G74" i="7"/>
  <c r="G71" i="7"/>
  <c r="G68" i="7"/>
  <c r="I25" i="7"/>
  <c r="I21" i="7"/>
  <c r="H21" i="7"/>
  <c r="H11" i="7"/>
  <c r="H39" i="3" l="1"/>
  <c r="G229" i="7"/>
  <c r="H42" i="3"/>
  <c r="E104" i="7"/>
  <c r="I147" i="7"/>
  <c r="G378" i="7"/>
  <c r="G376" i="7" s="1"/>
  <c r="G350" i="7"/>
  <c r="G338" i="7"/>
  <c r="G283" i="7"/>
  <c r="G277" i="7"/>
  <c r="G259" i="7"/>
  <c r="G222" i="7"/>
  <c r="G335" i="7"/>
  <c r="H43" i="3"/>
  <c r="G304" i="7"/>
  <c r="G210" i="7"/>
  <c r="G368" i="7"/>
  <c r="G292" i="7"/>
  <c r="G289" i="7"/>
  <c r="F210" i="7"/>
  <c r="E223" i="7"/>
  <c r="F223" i="7"/>
  <c r="F222" i="7" s="1"/>
  <c r="E245" i="7"/>
  <c r="F245" i="7"/>
  <c r="H246" i="7"/>
  <c r="H247" i="7"/>
  <c r="H248" i="7"/>
  <c r="E249" i="7"/>
  <c r="F249" i="7"/>
  <c r="G249" i="7"/>
  <c r="H250" i="7"/>
  <c r="I200" i="7"/>
  <c r="I202" i="7"/>
  <c r="I203" i="7"/>
  <c r="I206" i="7"/>
  <c r="I209" i="7"/>
  <c r="H71" i="3" l="1"/>
  <c r="H51" i="3"/>
  <c r="G194" i="7"/>
  <c r="H245" i="7"/>
  <c r="I245" i="7" s="1"/>
  <c r="I222" i="7"/>
  <c r="H249" i="7"/>
  <c r="I223" i="7"/>
  <c r="I249" i="7"/>
  <c r="H166" i="7"/>
  <c r="H167" i="7"/>
  <c r="G157" i="7"/>
  <c r="G156" i="7" s="1"/>
  <c r="G56" i="7" s="1"/>
  <c r="I76" i="7"/>
  <c r="I73" i="7"/>
  <c r="I60" i="7"/>
  <c r="G137" i="7"/>
  <c r="H52" i="3" s="1"/>
  <c r="H83" i="7"/>
  <c r="H67" i="7"/>
  <c r="H54" i="7"/>
  <c r="H52" i="7"/>
  <c r="H41" i="7"/>
  <c r="H39" i="7"/>
  <c r="H33" i="7"/>
  <c r="G29" i="7"/>
  <c r="F29" i="7"/>
  <c r="F24" i="7"/>
  <c r="I26" i="7"/>
  <c r="I27" i="7"/>
  <c r="I28" i="7"/>
  <c r="I30" i="7"/>
  <c r="I31" i="7"/>
  <c r="I32" i="7"/>
  <c r="I33" i="7"/>
  <c r="I34" i="7"/>
  <c r="I35" i="7"/>
  <c r="I37" i="7"/>
  <c r="I39" i="7"/>
  <c r="I40" i="7"/>
  <c r="I41" i="7"/>
  <c r="I22" i="7"/>
  <c r="I23" i="7"/>
  <c r="I175" i="7" l="1"/>
  <c r="F374" i="7"/>
  <c r="G70" i="3" s="1"/>
  <c r="G67" i="3" s="1"/>
  <c r="F372" i="7"/>
  <c r="F347" i="7"/>
  <c r="F370" i="7" l="1"/>
  <c r="F325" i="7"/>
  <c r="F315" i="7" s="1"/>
  <c r="F323" i="7"/>
  <c r="F321" i="7"/>
  <c r="F318" i="7"/>
  <c r="F313" i="7"/>
  <c r="F312" i="7" s="1"/>
  <c r="F304" i="7"/>
  <c r="I304" i="7" s="1"/>
  <c r="F298" i="7"/>
  <c r="F289" i="7"/>
  <c r="F275" i="7"/>
  <c r="F274" i="7" s="1"/>
  <c r="F269" i="7"/>
  <c r="F265" i="7"/>
  <c r="G60" i="3" s="1"/>
  <c r="G58" i="3" s="1"/>
  <c r="F263" i="7"/>
  <c r="G57" i="3" s="1"/>
  <c r="F257" i="7"/>
  <c r="F254" i="7"/>
  <c r="G40" i="3" s="1"/>
  <c r="E195" i="7"/>
  <c r="F192" i="7"/>
  <c r="G62" i="3" s="1"/>
  <c r="F189" i="7"/>
  <c r="G55" i="3" s="1"/>
  <c r="F142" i="7"/>
  <c r="F133" i="7"/>
  <c r="F125" i="7"/>
  <c r="E125" i="7"/>
  <c r="H129" i="7"/>
  <c r="G129" i="7"/>
  <c r="G123" i="7" s="1"/>
  <c r="F129" i="7"/>
  <c r="E129" i="7"/>
  <c r="E133" i="7"/>
  <c r="F120" i="7"/>
  <c r="F116" i="7"/>
  <c r="G39" i="3" s="1"/>
  <c r="J39" i="3" s="1"/>
  <c r="E120" i="7"/>
  <c r="E116" i="7"/>
  <c r="E137" i="7"/>
  <c r="H123" i="7"/>
  <c r="F137" i="7"/>
  <c r="F112" i="7"/>
  <c r="F111" i="7" s="1"/>
  <c r="F109" i="7"/>
  <c r="F107" i="7"/>
  <c r="F105" i="7"/>
  <c r="F75" i="7"/>
  <c r="F74" i="7" s="1"/>
  <c r="I74" i="7" s="1"/>
  <c r="F72" i="7"/>
  <c r="F71" i="7" s="1"/>
  <c r="I71" i="7" s="1"/>
  <c r="F69" i="7"/>
  <c r="F68" i="7" s="1"/>
  <c r="I68" i="7" s="1"/>
  <c r="F59" i="7"/>
  <c r="F53" i="7"/>
  <c r="F51" i="7"/>
  <c r="F45" i="7"/>
  <c r="G61" i="3" s="1"/>
  <c r="F42" i="7"/>
  <c r="G54" i="3" s="1"/>
  <c r="G53" i="3" s="1"/>
  <c r="F19" i="7"/>
  <c r="G52" i="3" l="1"/>
  <c r="J52" i="3" s="1"/>
  <c r="I289" i="7"/>
  <c r="G51" i="3"/>
  <c r="J51" i="3" s="1"/>
  <c r="H195" i="7"/>
  <c r="E194" i="7"/>
  <c r="H194" i="7" s="1"/>
  <c r="F123" i="7"/>
  <c r="F102" i="7"/>
  <c r="F104" i="7"/>
  <c r="G38" i="3" s="1"/>
  <c r="G37" i="3" s="1"/>
  <c r="F16" i="7"/>
  <c r="F50" i="7"/>
  <c r="G46" i="3" s="1"/>
  <c r="I195" i="7"/>
  <c r="H120" i="7"/>
  <c r="I116" i="7"/>
  <c r="H116" i="7"/>
  <c r="I133" i="7"/>
  <c r="F295" i="7"/>
  <c r="I129" i="7"/>
  <c r="I125" i="7"/>
  <c r="I120" i="7"/>
  <c r="H361" i="7"/>
  <c r="E350" i="7"/>
  <c r="E347" i="7"/>
  <c r="E318" i="7"/>
  <c r="E310" i="7"/>
  <c r="F72" i="3" s="1"/>
  <c r="E304" i="7"/>
  <c r="H309" i="7"/>
  <c r="H308" i="7"/>
  <c r="E277" i="7"/>
  <c r="E259" i="7"/>
  <c r="E254" i="7"/>
  <c r="H256" i="7"/>
  <c r="E192" i="7"/>
  <c r="H182" i="7"/>
  <c r="H178" i="7"/>
  <c r="E19" i="7"/>
  <c r="E16" i="7" l="1"/>
  <c r="F46" i="3"/>
  <c r="G44" i="3"/>
  <c r="G36" i="3" s="1"/>
  <c r="I123" i="7"/>
  <c r="J26" i="1"/>
  <c r="I26" i="1"/>
  <c r="J30" i="3" l="1"/>
  <c r="J26" i="3"/>
  <c r="J21" i="3"/>
  <c r="J23" i="3"/>
  <c r="J18" i="3"/>
  <c r="J15" i="3"/>
  <c r="J13" i="3" l="1"/>
  <c r="I13" i="3" l="1"/>
  <c r="I30" i="3"/>
  <c r="I29" i="3"/>
  <c r="I26" i="3"/>
  <c r="I23" i="3"/>
  <c r="I21" i="3"/>
  <c r="I18" i="3"/>
  <c r="I15" i="3"/>
  <c r="I59" i="3" l="1"/>
  <c r="O52" i="3"/>
  <c r="O73" i="3"/>
  <c r="O63" i="3"/>
  <c r="O61" i="3"/>
  <c r="O59" i="3"/>
  <c r="O54" i="3"/>
  <c r="O39" i="3"/>
  <c r="O38" i="3"/>
  <c r="F8" i="1" l="1"/>
  <c r="I110" i="7" l="1"/>
  <c r="I106" i="7"/>
  <c r="G105" i="7"/>
  <c r="G59" i="7"/>
  <c r="G20" i="7"/>
  <c r="I105" i="7" l="1"/>
  <c r="H105" i="7"/>
  <c r="I59" i="7"/>
  <c r="F7" i="7" l="1"/>
  <c r="G13" i="7" l="1"/>
  <c r="G359" i="7"/>
  <c r="E355" i="7"/>
  <c r="G357" i="7"/>
  <c r="G355" i="7"/>
  <c r="O50" i="3"/>
  <c r="G362" i="7"/>
  <c r="H69" i="3" s="1"/>
  <c r="O69" i="3"/>
  <c r="J69" i="3" l="1"/>
  <c r="G12" i="7"/>
  <c r="I362" i="7"/>
  <c r="G382" i="7"/>
  <c r="F380" i="7"/>
  <c r="G347" i="7"/>
  <c r="G345" i="7"/>
  <c r="G372" i="7"/>
  <c r="G374" i="7"/>
  <c r="H70" i="3" s="1"/>
  <c r="G391" i="7"/>
  <c r="G318" i="7"/>
  <c r="G323" i="7"/>
  <c r="G321" i="7"/>
  <c r="G326" i="7"/>
  <c r="J70" i="3" l="1"/>
  <c r="G370" i="7"/>
  <c r="G344" i="7"/>
  <c r="H68" i="3" s="1"/>
  <c r="G342" i="7"/>
  <c r="I326" i="7"/>
  <c r="G325" i="7"/>
  <c r="O70" i="3"/>
  <c r="I323" i="7"/>
  <c r="I318" i="7"/>
  <c r="I347" i="7"/>
  <c r="E321" i="7"/>
  <c r="H321" i="7" s="1"/>
  <c r="H322" i="7"/>
  <c r="F384" i="7"/>
  <c r="O41" i="3"/>
  <c r="O68" i="3"/>
  <c r="F342" i="7"/>
  <c r="I321" i="7"/>
  <c r="G384" i="7"/>
  <c r="I372" i="7"/>
  <c r="G380" i="7"/>
  <c r="G310" i="7"/>
  <c r="H72" i="3" s="1"/>
  <c r="I72" i="3" s="1"/>
  <c r="O72" i="3"/>
  <c r="G296" i="7"/>
  <c r="J68" i="3" l="1"/>
  <c r="I68" i="3"/>
  <c r="I298" i="7"/>
  <c r="I370" i="7"/>
  <c r="I342" i="7"/>
  <c r="J27" i="1"/>
  <c r="I27" i="1"/>
  <c r="I315" i="7"/>
  <c r="G275" i="7"/>
  <c r="G274" i="7" s="1"/>
  <c r="I274" i="7" s="1"/>
  <c r="G257" i="7"/>
  <c r="G254" i="7"/>
  <c r="H40" i="3" s="1"/>
  <c r="J40" i="3" s="1"/>
  <c r="O60" i="3"/>
  <c r="O57" i="3"/>
  <c r="G192" i="7"/>
  <c r="H62" i="3" s="1"/>
  <c r="I62" i="3" s="1"/>
  <c r="G189" i="7"/>
  <c r="H55" i="3" s="1"/>
  <c r="J55" i="3" s="1"/>
  <c r="I183" i="7"/>
  <c r="O55" i="3"/>
  <c r="F77" i="7"/>
  <c r="F48" i="7"/>
  <c r="F15" i="7" s="1"/>
  <c r="F153" i="7"/>
  <c r="G154" i="7"/>
  <c r="F145" i="7"/>
  <c r="G109" i="7"/>
  <c r="I109" i="7" s="1"/>
  <c r="G107" i="7"/>
  <c r="G61" i="7"/>
  <c r="F57" i="7"/>
  <c r="G99" i="7"/>
  <c r="G96" i="7"/>
  <c r="G94" i="7"/>
  <c r="G92" i="7"/>
  <c r="G87" i="7"/>
  <c r="G84" i="7"/>
  <c r="G82" i="7"/>
  <c r="G80" i="7"/>
  <c r="I73" i="3" l="1"/>
  <c r="J73" i="3"/>
  <c r="H67" i="3"/>
  <c r="G104" i="7"/>
  <c r="H38" i="3" s="1"/>
  <c r="I137" i="7"/>
  <c r="F272" i="7"/>
  <c r="I275" i="7"/>
  <c r="O47" i="3"/>
  <c r="G57" i="7"/>
  <c r="G145" i="7"/>
  <c r="H145" i="7" s="1"/>
  <c r="O46" i="3"/>
  <c r="O49" i="3"/>
  <c r="E252" i="7"/>
  <c r="H253" i="7"/>
  <c r="I252" i="7"/>
  <c r="O48" i="3"/>
  <c r="I254" i="7"/>
  <c r="G153" i="7"/>
  <c r="I153" i="7" s="1"/>
  <c r="I189" i="7"/>
  <c r="G77" i="7"/>
  <c r="H375" i="7"/>
  <c r="H373" i="7"/>
  <c r="H365" i="7"/>
  <c r="H364" i="7"/>
  <c r="H348" i="7"/>
  <c r="H320" i="7"/>
  <c r="H319" i="7"/>
  <c r="H314" i="7"/>
  <c r="H302" i="7"/>
  <c r="H300" i="7"/>
  <c r="H299" i="7"/>
  <c r="H180" i="7"/>
  <c r="H177" i="7"/>
  <c r="H173" i="7"/>
  <c r="H171" i="7"/>
  <c r="H143" i="7"/>
  <c r="H101" i="7"/>
  <c r="H89" i="7"/>
  <c r="H66" i="7"/>
  <c r="H60" i="7"/>
  <c r="H55" i="7"/>
  <c r="H35" i="7"/>
  <c r="H34" i="7"/>
  <c r="H32" i="7"/>
  <c r="H31" i="7"/>
  <c r="H28" i="7"/>
  <c r="H27" i="7"/>
  <c r="H26" i="7"/>
  <c r="H23" i="7"/>
  <c r="H22" i="7"/>
  <c r="G51" i="7"/>
  <c r="G53" i="7"/>
  <c r="G36" i="7"/>
  <c r="G24" i="7"/>
  <c r="H37" i="3" l="1"/>
  <c r="J38" i="3"/>
  <c r="H252" i="7"/>
  <c r="I163" i="7"/>
  <c r="H47" i="3"/>
  <c r="J47" i="3" s="1"/>
  <c r="G50" i="7"/>
  <c r="H175" i="7"/>
  <c r="H176" i="7"/>
  <c r="I272" i="7"/>
  <c r="I194" i="7"/>
  <c r="E80" i="7"/>
  <c r="E92" i="7"/>
  <c r="H92" i="7" s="1"/>
  <c r="H93" i="7"/>
  <c r="H185" i="7"/>
  <c r="E183" i="7"/>
  <c r="H304" i="7"/>
  <c r="H306" i="7"/>
  <c r="E323" i="7"/>
  <c r="H324" i="7"/>
  <c r="H360" i="7"/>
  <c r="E359" i="7"/>
  <c r="H359" i="7" s="1"/>
  <c r="I145" i="7"/>
  <c r="E20" i="7"/>
  <c r="H20" i="7" s="1"/>
  <c r="H37" i="7"/>
  <c r="E36" i="7"/>
  <c r="H36" i="7" s="1"/>
  <c r="H164" i="7"/>
  <c r="E326" i="7"/>
  <c r="H327" i="7"/>
  <c r="I39" i="3"/>
  <c r="I49" i="3"/>
  <c r="E51" i="7"/>
  <c r="E82" i="7"/>
  <c r="H82" i="7" s="1"/>
  <c r="H254" i="7"/>
  <c r="H255" i="7"/>
  <c r="E53" i="7"/>
  <c r="H53" i="7" s="1"/>
  <c r="E96" i="7"/>
  <c r="H96" i="7" s="1"/>
  <c r="H97" i="7"/>
  <c r="H170" i="7"/>
  <c r="H168" i="7"/>
  <c r="E257" i="7"/>
  <c r="H257" i="7" s="1"/>
  <c r="H258" i="7"/>
  <c r="I57" i="7"/>
  <c r="I53" i="7"/>
  <c r="E94" i="7"/>
  <c r="H94" i="7" s="1"/>
  <c r="H95" i="7"/>
  <c r="I51" i="7"/>
  <c r="E7" i="7"/>
  <c r="H25" i="7"/>
  <c r="E24" i="7"/>
  <c r="H24" i="7" s="1"/>
  <c r="H30" i="7"/>
  <c r="E29" i="7"/>
  <c r="H29" i="7" s="1"/>
  <c r="E84" i="7"/>
  <c r="H84" i="7" s="1"/>
  <c r="H85" i="7"/>
  <c r="H259" i="7"/>
  <c r="H261" i="7"/>
  <c r="H358" i="7"/>
  <c r="E357" i="7"/>
  <c r="E362" i="7"/>
  <c r="F69" i="3" s="1"/>
  <c r="H318" i="7"/>
  <c r="E298" i="7"/>
  <c r="H298" i="7" s="1"/>
  <c r="G48" i="7"/>
  <c r="I48" i="7" s="1"/>
  <c r="I69" i="3" l="1"/>
  <c r="I47" i="3"/>
  <c r="E79" i="7"/>
  <c r="H51" i="7"/>
  <c r="E50" i="7"/>
  <c r="E48" i="7"/>
  <c r="H326" i="7"/>
  <c r="E315" i="7"/>
  <c r="I50" i="7"/>
  <c r="H357" i="7"/>
  <c r="E354" i="7"/>
  <c r="I50" i="3" s="1"/>
  <c r="H323" i="7"/>
  <c r="E317" i="7"/>
  <c r="F37" i="3" s="1"/>
  <c r="I37" i="3" s="1"/>
  <c r="H80" i="7"/>
  <c r="H362" i="7"/>
  <c r="E388" i="7"/>
  <c r="E386" i="7"/>
  <c r="H388" i="7"/>
  <c r="I388" i="7" s="1"/>
  <c r="H386" i="7"/>
  <c r="I40" i="3" l="1"/>
  <c r="H50" i="7"/>
  <c r="E384" i="7"/>
  <c r="J67" i="3"/>
  <c r="I386" i="7"/>
  <c r="I10" i="1"/>
  <c r="H384" i="7" l="1"/>
  <c r="E59" i="7"/>
  <c r="F28" i="3"/>
  <c r="F19" i="3"/>
  <c r="F16" i="3"/>
  <c r="H59" i="7" l="1"/>
  <c r="F24" i="3"/>
  <c r="G24" i="3"/>
  <c r="G19" i="3" l="1"/>
  <c r="G16" i="3"/>
  <c r="H16" i="3"/>
  <c r="F11" i="3"/>
  <c r="F10" i="3" l="1"/>
  <c r="I11" i="3"/>
  <c r="J16" i="3"/>
  <c r="I16" i="3"/>
  <c r="G11" i="3"/>
  <c r="J11" i="3" s="1"/>
  <c r="H10" i="1"/>
  <c r="E87" i="7" l="1"/>
  <c r="E86" i="7" s="1"/>
  <c r="G112" i="7"/>
  <c r="E112" i="7"/>
  <c r="G111" i="7" l="1"/>
  <c r="G102" i="7"/>
  <c r="E111" i="7"/>
  <c r="H112" i="7"/>
  <c r="H87" i="7"/>
  <c r="I38" i="3"/>
  <c r="I112" i="7"/>
  <c r="E123" i="7"/>
  <c r="E374" i="7"/>
  <c r="H374" i="7" l="1"/>
  <c r="F70" i="3"/>
  <c r="H102" i="7"/>
  <c r="I102" i="7"/>
  <c r="F140" i="7"/>
  <c r="G142" i="7"/>
  <c r="E142" i="7"/>
  <c r="E140" i="7" s="1"/>
  <c r="O45" i="3"/>
  <c r="I70" i="3" l="1"/>
  <c r="F67" i="3"/>
  <c r="F66" i="3" s="1"/>
  <c r="H142" i="7"/>
  <c r="I142" i="7"/>
  <c r="G140" i="7"/>
  <c r="I374" i="7"/>
  <c r="G43" i="7"/>
  <c r="G46" i="7"/>
  <c r="G45" i="7" s="1"/>
  <c r="G65" i="7"/>
  <c r="I99" i="7"/>
  <c r="E372" i="7"/>
  <c r="H342" i="7"/>
  <c r="H315" i="7"/>
  <c r="G313" i="7"/>
  <c r="G287" i="7" s="1"/>
  <c r="E313" i="7"/>
  <c r="H289" i="7"/>
  <c r="E289" i="7"/>
  <c r="F51" i="3" s="1"/>
  <c r="E275" i="7"/>
  <c r="F267" i="7"/>
  <c r="G269" i="7"/>
  <c r="E269" i="7"/>
  <c r="G265" i="7"/>
  <c r="G263" i="7"/>
  <c r="E265" i="7"/>
  <c r="E263" i="7"/>
  <c r="E99" i="7"/>
  <c r="E98" i="7" s="1"/>
  <c r="E65" i="7"/>
  <c r="G19" i="7"/>
  <c r="H48" i="7"/>
  <c r="E57" i="7"/>
  <c r="E46" i="7"/>
  <c r="E45" i="7" s="1"/>
  <c r="E43" i="7"/>
  <c r="J60" i="3" l="1"/>
  <c r="F58" i="3"/>
  <c r="I269" i="7"/>
  <c r="E77" i="7"/>
  <c r="H77" i="7" s="1"/>
  <c r="F52" i="3"/>
  <c r="E267" i="7"/>
  <c r="I45" i="7"/>
  <c r="I61" i="3"/>
  <c r="H370" i="7"/>
  <c r="H57" i="7"/>
  <c r="H265" i="7"/>
  <c r="E272" i="7"/>
  <c r="H272" i="7" s="1"/>
  <c r="E274" i="7"/>
  <c r="H274" i="7" s="1"/>
  <c r="E15" i="7"/>
  <c r="H263" i="7"/>
  <c r="H45" i="7"/>
  <c r="G42" i="7"/>
  <c r="H43" i="7"/>
  <c r="H99" i="7"/>
  <c r="H275" i="7"/>
  <c r="I265" i="7"/>
  <c r="O51" i="3"/>
  <c r="F287" i="7"/>
  <c r="H372" i="7"/>
  <c r="H65" i="7"/>
  <c r="H46" i="3"/>
  <c r="J46" i="3" s="1"/>
  <c r="I19" i="7"/>
  <c r="H19" i="7"/>
  <c r="H57" i="3"/>
  <c r="J57" i="3" s="1"/>
  <c r="I263" i="7"/>
  <c r="I313" i="7"/>
  <c r="H313" i="7"/>
  <c r="H140" i="7"/>
  <c r="I140" i="7"/>
  <c r="H287" i="7"/>
  <c r="F57" i="3"/>
  <c r="G267" i="7"/>
  <c r="I67" i="3"/>
  <c r="H66" i="3"/>
  <c r="G63" i="7"/>
  <c r="E63" i="7"/>
  <c r="E56" i="7" s="1"/>
  <c r="F53" i="3"/>
  <c r="F63" i="7"/>
  <c r="F56" i="7" s="1"/>
  <c r="I66" i="3" l="1"/>
  <c r="I60" i="3"/>
  <c r="H44" i="3"/>
  <c r="H58" i="3"/>
  <c r="J58" i="3" s="1"/>
  <c r="I42" i="7"/>
  <c r="H54" i="3"/>
  <c r="F44" i="3"/>
  <c r="F36" i="3" s="1"/>
  <c r="I55" i="3"/>
  <c r="H13" i="1"/>
  <c r="I57" i="3"/>
  <c r="I287" i="7"/>
  <c r="I242" i="7"/>
  <c r="G16" i="7"/>
  <c r="I56" i="7"/>
  <c r="H56" i="7"/>
  <c r="H242" i="7"/>
  <c r="I24" i="3"/>
  <c r="J24" i="3"/>
  <c r="H63" i="7"/>
  <c r="I46" i="3"/>
  <c r="I45" i="3"/>
  <c r="G66" i="3"/>
  <c r="G74" i="3" s="1"/>
  <c r="D14" i="5"/>
  <c r="I345" i="7"/>
  <c r="H267" i="7"/>
  <c r="H19" i="3"/>
  <c r="H10" i="3" s="1"/>
  <c r="I28" i="3"/>
  <c r="J66" i="3" l="1"/>
  <c r="F74" i="3"/>
  <c r="I44" i="3"/>
  <c r="J54" i="3"/>
  <c r="H53" i="3"/>
  <c r="H36" i="3"/>
  <c r="J36" i="3" s="1"/>
  <c r="G13" i="1"/>
  <c r="J13" i="1" s="1"/>
  <c r="I54" i="3"/>
  <c r="I160" i="7"/>
  <c r="H160" i="7"/>
  <c r="H16" i="7"/>
  <c r="I16" i="7"/>
  <c r="J19" i="3"/>
  <c r="I19" i="3"/>
  <c r="B14" i="5"/>
  <c r="E14" i="5" s="1"/>
  <c r="F13" i="1"/>
  <c r="I13" i="1" s="1"/>
  <c r="I58" i="3"/>
  <c r="J44" i="3"/>
  <c r="I48" i="3"/>
  <c r="C14" i="5"/>
  <c r="F14" i="5" s="1"/>
  <c r="J53" i="3" l="1"/>
  <c r="I53" i="3"/>
  <c r="I36" i="3"/>
  <c r="J29" i="3"/>
  <c r="H74" i="3"/>
  <c r="H12" i="1"/>
  <c r="H11" i="1" s="1"/>
  <c r="I15" i="7"/>
  <c r="H15" i="7"/>
  <c r="B13" i="5"/>
  <c r="B12" i="5" s="1"/>
  <c r="B11" i="5" s="1"/>
  <c r="F11" i="1"/>
  <c r="J28" i="3"/>
  <c r="D13" i="5"/>
  <c r="I12" i="1" l="1"/>
  <c r="G9" i="1"/>
  <c r="I11" i="1"/>
  <c r="D12" i="5"/>
  <c r="E13" i="5"/>
  <c r="H9" i="1" l="1"/>
  <c r="J9" i="1" s="1"/>
  <c r="I10" i="3"/>
  <c r="J10" i="3"/>
  <c r="G8" i="1"/>
  <c r="D11" i="5"/>
  <c r="E12" i="5"/>
  <c r="I9" i="1" l="1"/>
  <c r="H8" i="1"/>
  <c r="I8" i="1" s="1"/>
  <c r="H14" i="1"/>
  <c r="J14" i="1" s="1"/>
  <c r="E11" i="5"/>
  <c r="J8" i="1" l="1"/>
  <c r="O40" i="3"/>
  <c r="J37" i="3" l="1"/>
  <c r="C13" i="5" l="1"/>
  <c r="G12" i="1"/>
  <c r="F13" i="5" l="1"/>
  <c r="C12" i="5"/>
  <c r="J12" i="1"/>
  <c r="G11" i="1"/>
  <c r="J11" i="1" s="1"/>
  <c r="F12" i="5" l="1"/>
  <c r="C11" i="5"/>
  <c r="F11" i="5" s="1"/>
</calcChain>
</file>

<file path=xl/sharedStrings.xml><?xml version="1.0" encoding="utf-8"?>
<sst xmlns="http://schemas.openxmlformats.org/spreadsheetml/2006/main" count="636" uniqueCount="257">
  <si>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</si>
  <si>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</si>
  <si>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</si>
  <si>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</si>
  <si>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</si>
  <si>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</si>
  <si>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</si>
  <si>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</si>
  <si>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</si>
  <si>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</si>
  <si>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</si>
  <si>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</si>
  <si>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</si>
  <si>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</si>
  <si>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</si>
  <si>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</si>
  <si>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</si>
  <si>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</si>
  <si>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</si>
  <si>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</si>
  <si>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</si>
  <si>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</si>
  <si>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</si>
  <si>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</si>
  <si>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</si>
  <si>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</si>
  <si>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</si>
  <si>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</si>
  <si>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</si>
  <si>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</si>
  <si>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</si>
  <si>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</si>
  <si>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Vlastiti prihodi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</si>
  <si>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</si>
  <si>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</si>
  <si>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</si>
  <si>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</si>
  <si>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</si>
  <si>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</si>
  <si>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</si>
  <si>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C) PRENESENI VIŠAK ILI PRENESENI MANJAK I VIŠEGODIŠNJI PLAN URAVNOTEŽENJA</t>
  </si>
  <si>
    <t>PROGRAM 1001</t>
  </si>
  <si>
    <t xml:space="preserve">MINIMALNI STANDARD U OŠ-MATERIJANI FINANCIJSKI RASHODI </t>
  </si>
  <si>
    <t>Aktivnost A10001</t>
  </si>
  <si>
    <t>DECENTRALIZIRANA SREDSTVA</t>
  </si>
  <si>
    <t xml:space="preserve">4.1. </t>
  </si>
  <si>
    <t>Financijski rashodi</t>
  </si>
  <si>
    <t>Ostale naknade</t>
  </si>
  <si>
    <t>Aktivnost A10002</t>
  </si>
  <si>
    <t>TEKUĆE I INVESTICIJSKO ODRŽAVANJE</t>
  </si>
  <si>
    <t>POJAČANI STANDARD U ŠKOLSTVU</t>
  </si>
  <si>
    <t>Tekući projekt T100002</t>
  </si>
  <si>
    <t>ŽUPANIJSKA STRUČNA VIJEĆA</t>
  </si>
  <si>
    <t>1.1.</t>
  </si>
  <si>
    <t>Tekući projekt T100003</t>
  </si>
  <si>
    <t>NATJECANJA</t>
  </si>
  <si>
    <t>Izvor financiranja 1.1.</t>
  </si>
  <si>
    <t>Tekući projekt T100047</t>
  </si>
  <si>
    <t>PRSTEN POTPORE IV</t>
  </si>
  <si>
    <t>Izvor financiranja 5.T.</t>
  </si>
  <si>
    <t>MZO-ESF III</t>
  </si>
  <si>
    <t>PROGRAMI OŠ IZVAN ŽUPANIJSKOG PRORAČUNA</t>
  </si>
  <si>
    <t xml:space="preserve">Aktivnost A100001 </t>
  </si>
  <si>
    <t>Izvor financiranja 3.3.</t>
  </si>
  <si>
    <t>Vlastiti prihodi-OŠ</t>
  </si>
  <si>
    <t>Izvor financiranja 4.L.</t>
  </si>
  <si>
    <t>Prihod za posebne namjene</t>
  </si>
  <si>
    <t>Izvor financiranja 5.K.</t>
  </si>
  <si>
    <t>Pomoći-OŠ</t>
  </si>
  <si>
    <t xml:space="preserve">Aktivnost A100002 </t>
  </si>
  <si>
    <t>ADMINISTRATIVNO, TEHNIČKO I STRUČNO OSOBLJE</t>
  </si>
  <si>
    <t>Tekući projekt T100001</t>
  </si>
  <si>
    <t>ŠKOLSKA KUHINJA</t>
  </si>
  <si>
    <t>Izvor financiranja 4.F.</t>
  </si>
  <si>
    <t>Višak prihoda</t>
  </si>
  <si>
    <t>Materijal i sirovine</t>
  </si>
  <si>
    <t>Uredski materijal</t>
  </si>
  <si>
    <t>Materijal i dijelovi za tekuće i inv.održ</t>
  </si>
  <si>
    <t>Sitni inventar i suto gume</t>
  </si>
  <si>
    <t>Sitni inventar i auto gume</t>
  </si>
  <si>
    <t>Usluge tekućeg i invest. Održavanja</t>
  </si>
  <si>
    <t>Izvor financiranja 5.K..</t>
  </si>
  <si>
    <t>PRODUŽENI BORAVAK</t>
  </si>
  <si>
    <t>Tekući projekt T100006</t>
  </si>
  <si>
    <t>Plaće za redovan rad</t>
  </si>
  <si>
    <t>Prekovremeni rad</t>
  </si>
  <si>
    <t>Ostali rashodi za zaposlene</t>
  </si>
  <si>
    <t>Doprinosi za obvezeno zdravstveno osig.</t>
  </si>
  <si>
    <t>Naknade za prijevoz</t>
  </si>
  <si>
    <t>Tekući projekt T100012</t>
  </si>
  <si>
    <t>OPREMA ŠKOLA</t>
  </si>
  <si>
    <t>Uredska oprema i namještaj</t>
  </si>
  <si>
    <t>Knjige</t>
  </si>
  <si>
    <t>Vlastiti prihodi-preneseni višak OŠ</t>
  </si>
  <si>
    <t>Oprema za održavanje i zaštitu</t>
  </si>
  <si>
    <t>Izvor financiranja 3.7.</t>
  </si>
  <si>
    <t>Naknade građanima</t>
  </si>
  <si>
    <t>Službena putovanja</t>
  </si>
  <si>
    <t>Stručno usavršavanje zaposlenika</t>
  </si>
  <si>
    <t>Ostale naknade troškova zaposlenima</t>
  </si>
  <si>
    <t>Energija</t>
  </si>
  <si>
    <t>Službena,radna i zaštitna odjeća i obuća</t>
  </si>
  <si>
    <t>Usluge telefona, pošte i prijevoza</t>
  </si>
  <si>
    <t>Usluge promidžbe i informiranja</t>
  </si>
  <si>
    <t>Komunalne usluge</t>
  </si>
  <si>
    <t>Zdravstvene i veterinarske usluge</t>
  </si>
  <si>
    <t>Računalne usluge</t>
  </si>
  <si>
    <t>Ostale usluge</t>
  </si>
  <si>
    <t>Premija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</si>
  <si>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</si>
  <si>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</si>
  <si>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</si>
  <si>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</si>
  <si>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</si>
  <si>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Naknade građanima i kućanstvima</t>
  </si>
  <si>
    <t>Intelektualne i osobne usluge</t>
  </si>
  <si>
    <t>Naknade za rad predstavničkih i izvšnih tijela, povjerenstva i sl.</t>
  </si>
  <si>
    <t>Doprinosi za obvezno zdravstveno osig.</t>
  </si>
  <si>
    <t>Zatezne kamate</t>
  </si>
  <si>
    <t>Plaće za posebne uvjete rada</t>
  </si>
  <si>
    <t xml:space="preserve">Naknade za nezapošljavanje inavlida </t>
  </si>
  <si>
    <t>Intelektualne i osobne usluge ŽSV</t>
  </si>
  <si>
    <t>Tekući projekt T100041</t>
  </si>
  <si>
    <t>E-TEHNIČAR</t>
  </si>
  <si>
    <t>PRSTEN POTPORE V</t>
  </si>
  <si>
    <t>Tekući projekt T100054</t>
  </si>
  <si>
    <t>Tekući projekt T100055</t>
  </si>
  <si>
    <t>Općina,prijevoz policija 8 r</t>
  </si>
  <si>
    <t>UKUPNO RASHODI</t>
  </si>
  <si>
    <t xml:space="preserve">5.K. </t>
  </si>
  <si>
    <t>Pomoći</t>
  </si>
  <si>
    <t>Prihodi od imovine</t>
  </si>
  <si>
    <t>Kamate po viđenju</t>
  </si>
  <si>
    <t>3.3.</t>
  </si>
  <si>
    <t>Prihod od admin. I posebnih propisa</t>
  </si>
  <si>
    <t>Ostali nespomenuti prihodi</t>
  </si>
  <si>
    <t>4.L.</t>
  </si>
  <si>
    <t>Prihodi za posebne namjene</t>
  </si>
  <si>
    <t>5.K.</t>
  </si>
  <si>
    <t>Prihod od pruženih usluga</t>
  </si>
  <si>
    <t xml:space="preserve">Prihod od pruženih usluga </t>
  </si>
  <si>
    <t>4.1.</t>
  </si>
  <si>
    <t>Decentralizirana sredstva</t>
  </si>
  <si>
    <t>POTICANJE KORIŠTENJA SREDSTAVA IZ FONDOVA EU</t>
  </si>
  <si>
    <t>Tekući projekt T100011</t>
  </si>
  <si>
    <t>Nova školska shema voća i povrća te mlijeka i mliječnih proizvoda</t>
  </si>
  <si>
    <t xml:space="preserve">Opći prihodi i primici </t>
  </si>
  <si>
    <t>Ostale naknade građanima i kućanstvima iz proračuna</t>
  </si>
  <si>
    <t>Tekući projekt T100016</t>
  </si>
  <si>
    <t>NABAVA UDŽEBNIKA ZA UČENIKA</t>
  </si>
  <si>
    <t>5K</t>
  </si>
  <si>
    <t>5T</t>
  </si>
  <si>
    <t>MZO ESF III</t>
  </si>
  <si>
    <t>Ugovor o djelu</t>
  </si>
  <si>
    <t>4L</t>
  </si>
  <si>
    <t>Vlastiti prihodi preneseni</t>
  </si>
  <si>
    <t>UKUPNO</t>
  </si>
  <si>
    <t>4F</t>
  </si>
  <si>
    <t>Višak prihoda kuhinja</t>
  </si>
  <si>
    <t>09 Obrazovanje</t>
  </si>
  <si>
    <t>091 Predškolsko i osnovno obrazovanje</t>
  </si>
  <si>
    <t>0912 Osnovno obrazovanje</t>
  </si>
  <si>
    <t>096 Dodatne usluge u obrazovanju</t>
  </si>
  <si>
    <t>Tekući projekt T100024</t>
  </si>
  <si>
    <t>STJECANJE PRVOG RADNOG ISKUSTVA PRIPRAVNIŠTVO</t>
  </si>
  <si>
    <t>Naknada za prijevoz</t>
  </si>
  <si>
    <t>Izvršenje 2022</t>
  </si>
  <si>
    <t>INDEKS</t>
  </si>
  <si>
    <t xml:space="preserve">INDEKS </t>
  </si>
  <si>
    <t>Aktivnost A10003</t>
  </si>
  <si>
    <t>Energenti</t>
  </si>
  <si>
    <t>Rashodi za metrijal i energiju</t>
  </si>
  <si>
    <t>Naknade troškova zaposlenima</t>
  </si>
  <si>
    <t>Rashodi za materijal i energiju</t>
  </si>
  <si>
    <t>Rashodi za usluge</t>
  </si>
  <si>
    <t>Ostali Financijski rashodi</t>
  </si>
  <si>
    <t>Plaće</t>
  </si>
  <si>
    <t>Doprinosi na plaće</t>
  </si>
  <si>
    <t>K1002</t>
  </si>
  <si>
    <t>KAPITALNO ULAGANJE</t>
  </si>
  <si>
    <t xml:space="preserve">Tekući </t>
  </si>
  <si>
    <t>projekt</t>
  </si>
  <si>
    <t>T100001</t>
  </si>
  <si>
    <t>OPREMA ŠKOLE</t>
  </si>
  <si>
    <t>Postrojenja i oprema</t>
  </si>
  <si>
    <t>Uređaji strojevi i oprema za ostale namjene</t>
  </si>
  <si>
    <t>T100015</t>
  </si>
  <si>
    <t>Ostale naknade zaposlenima</t>
  </si>
  <si>
    <t xml:space="preserve">Članarine   </t>
  </si>
  <si>
    <t>Ostali financijski rashodi</t>
  </si>
  <si>
    <t>Intelektualne usluge</t>
  </si>
  <si>
    <t>Trošak sudskih postupaka</t>
  </si>
  <si>
    <t>Doprinosi za obvezno osiguranje u slučaju nezaposlenosti</t>
  </si>
  <si>
    <t>Seminari, savjetovanje</t>
  </si>
  <si>
    <t>Zdravstvene usluge</t>
  </si>
  <si>
    <t xml:space="preserve">Uređaji strojevi i oprema </t>
  </si>
  <si>
    <t>Knjige, umjetnička djela i ostalo</t>
  </si>
  <si>
    <t>Tekući projekt T100008</t>
  </si>
  <si>
    <t>UČENIČKE ZADRUGE</t>
  </si>
  <si>
    <t>Ostali neposmenuti rashodi</t>
  </si>
  <si>
    <t>Izvor financiranja 5.T</t>
  </si>
  <si>
    <t xml:space="preserve"> </t>
  </si>
  <si>
    <t>eur</t>
  </si>
  <si>
    <t>Izvršenje 2022.</t>
  </si>
  <si>
    <t>Plan 2023.</t>
  </si>
  <si>
    <t>IZVRŠENJE 2023.</t>
  </si>
  <si>
    <t>Tekući projekt T10004</t>
  </si>
  <si>
    <t>OBLJETNICE ŠKOLE</t>
  </si>
  <si>
    <t>Tekući projekt T10006</t>
  </si>
  <si>
    <t>OSTALE IZVANŠKOLSKE AKTIVNOSTI</t>
  </si>
  <si>
    <t>STRUČNO USAVRŠAVANJE DJELATNIKA U ŠKOLSTVU</t>
  </si>
  <si>
    <t>PRSTEN POTPORE VI</t>
  </si>
  <si>
    <t>Sitni inventar</t>
  </si>
  <si>
    <t>Ostali građevinski objekti</t>
  </si>
  <si>
    <t>Umjetnička literarna I znanstvena djela</t>
  </si>
  <si>
    <t>1.</t>
  </si>
  <si>
    <t>2.</t>
  </si>
  <si>
    <t>3.</t>
  </si>
  <si>
    <t>3/1*100</t>
  </si>
  <si>
    <t>3/2*100</t>
  </si>
  <si>
    <t>PROGRAM 1003</t>
  </si>
  <si>
    <t>Sitan inventar I autogume</t>
  </si>
  <si>
    <t>Članarine</t>
  </si>
  <si>
    <t>Prihod za posebne namjene-višak</t>
  </si>
  <si>
    <t>Oprema</t>
  </si>
  <si>
    <t>Uređaji, strojevi I oprema</t>
  </si>
  <si>
    <t>Tekući projekt T100009</t>
  </si>
  <si>
    <t>OSTALE IZVANUČIONIČKE AKTIVNOSTI</t>
  </si>
  <si>
    <t>+</t>
  </si>
  <si>
    <t>Tekući projekt T100013</t>
  </si>
  <si>
    <t>DODATNA ULAGANJA</t>
  </si>
  <si>
    <t>Intelektualne I osobne usluge</t>
  </si>
  <si>
    <t>Rashodi za nabavu proiz.dug.im</t>
  </si>
  <si>
    <t>Tekući projekt T100027</t>
  </si>
  <si>
    <t>OPSKRBA BESPLATNIM ZALIHAMA MENSTRUALNIH HIGIJENSKIH POTREPŠTINA</t>
  </si>
  <si>
    <t>Ostale tekuće donacije</t>
  </si>
  <si>
    <t>5. K</t>
  </si>
  <si>
    <t>Ostali rashodi</t>
  </si>
  <si>
    <t>Rashodi za nabavu neproiz. Mater.im</t>
  </si>
  <si>
    <t>Rahodi za nabavu dug.im.</t>
  </si>
  <si>
    <t>KNJIGE ZA ŠKOLSKU KNJIŽNICU</t>
  </si>
  <si>
    <t>Vlastiti prihodi-OŠ- preneseni</t>
  </si>
  <si>
    <t>Bankarske usluge</t>
  </si>
  <si>
    <t>Ostali nespomenuti financijski rashodi</t>
  </si>
  <si>
    <t>Naknada građanima I kućanstvima u naravi</t>
  </si>
  <si>
    <t>Matreijalni rashodi</t>
  </si>
  <si>
    <t>3.7.</t>
  </si>
  <si>
    <t>4.L</t>
  </si>
  <si>
    <t>Usluge tekućeg I inv. Održavanja</t>
  </si>
  <si>
    <t>Službena I radna odjeća</t>
  </si>
  <si>
    <t>nabava pribora za školsku kuhinju</t>
  </si>
  <si>
    <t>MZO ESF II</t>
  </si>
  <si>
    <t>Plan 2023</t>
  </si>
  <si>
    <t>Izvršenje 2023</t>
  </si>
  <si>
    <t xml:space="preserve"> GODIŠNJI IZVJEŠTAJ O IZVRŠENJU FINANCIJSKOG PLANA ZA 2023. GODINU OŠ BISTRA</t>
  </si>
  <si>
    <t>U Poljanici Bistranskoj, 28.03.2024.                                                                                                                                                                      Predsjednica školskog odbora:</t>
  </si>
  <si>
    <t>Klasa: 402-08/24-01/3 Ur.broj:238-30-24-01                                                                                                                                                        Ljiljana Popovački-Račić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</si>
</sst>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u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Calibri"/>
      <family val="2"/>
      <charset val="238"/>
      <scheme val="minor"/>
    </font>
    <font>
      <u/>
      <sz val="10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NumberFormat="1" applyFont="1" applyFill="1" applyBorder="1" applyAlignment="1" applyProtection="1">
      <alignment vertical="center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19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3" fontId="3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3" fontId="3" fillId="3" borderId="3" xfId="0" applyNumberFormat="1" applyFont="1" applyFill="1" applyBorder="1" applyAlignment="1" applyProtection="1">
      <alignment horizontal="right" wrapText="1"/>
    </xf>
    <xf numFmtId="0" fontId="18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0" fontId="3" fillId="2" borderId="6" xfId="0" applyNumberFormat="1" applyFont="1" applyFill="1" applyBorder="1" applyAlignment="1" applyProtection="1">
      <alignment horizontal="left" vertical="center" wrapText="1" indent="1"/>
    </xf>
    <xf numFmtId="0" fontId="3" fillId="2" borderId="7" xfId="0" applyNumberFormat="1" applyFont="1" applyFill="1" applyBorder="1" applyAlignment="1" applyProtection="1">
      <alignment horizontal="left" vertical="center" wrapText="1"/>
    </xf>
    <xf numFmtId="0" fontId="0" fillId="0" borderId="4" xfId="0" applyBorder="1"/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0" fillId="5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5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 applyProtection="1">
      <alignment horizontal="right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 applyProtection="1">
      <alignment horizontal="right" wrapText="1"/>
    </xf>
    <xf numFmtId="4" fontId="6" fillId="3" borderId="4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/>
    <xf numFmtId="0" fontId="3" fillId="2" borderId="8" xfId="0" applyNumberFormat="1" applyFont="1" applyFill="1" applyBorder="1" applyAlignment="1" applyProtection="1">
      <alignment horizontal="left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2" borderId="10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6" fillId="6" borderId="4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1" fillId="0" borderId="0" xfId="0" applyNumberFormat="1" applyFont="1"/>
    <xf numFmtId="2" fontId="21" fillId="2" borderId="3" xfId="0" quotePrefix="1" applyNumberFormat="1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" fontId="9" fillId="2" borderId="3" xfId="0" quotePrefix="1" applyNumberFormat="1" applyFont="1" applyFill="1" applyBorder="1" applyAlignment="1">
      <alignment horizontal="left" vertical="center"/>
    </xf>
    <xf numFmtId="2" fontId="9" fillId="2" borderId="3" xfId="0" quotePrefix="1" applyNumberFormat="1" applyFont="1" applyFill="1" applyBorder="1" applyAlignment="1">
      <alignment horizontal="left" vertical="center"/>
    </xf>
    <xf numFmtId="2" fontId="10" fillId="2" borderId="3" xfId="0" quotePrefix="1" applyNumberFormat="1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0" fillId="0" borderId="3" xfId="0" applyBorder="1"/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2" fontId="6" fillId="3" borderId="4" xfId="0" applyNumberFormat="1" applyFont="1" applyFill="1" applyBorder="1" applyAlignment="1" applyProtection="1">
      <alignment horizontal="center" vertical="center" wrapText="1"/>
    </xf>
    <xf numFmtId="0" fontId="3" fillId="5" borderId="4" xfId="0" applyNumberFormat="1" applyFont="1" applyFill="1" applyBorder="1" applyAlignment="1" applyProtection="1">
      <alignment horizontal="center" vertical="center" wrapText="1"/>
    </xf>
    <xf numFmtId="0" fontId="9" fillId="5" borderId="3" xfId="0" quotePrefix="1" applyFont="1" applyFill="1" applyBorder="1" applyAlignment="1">
      <alignment horizontal="left" vertical="center"/>
    </xf>
    <xf numFmtId="0" fontId="10" fillId="5" borderId="3" xfId="0" quotePrefix="1" applyFont="1" applyFill="1" applyBorder="1" applyAlignment="1">
      <alignment horizontal="left" vertical="center"/>
    </xf>
    <xf numFmtId="4" fontId="17" fillId="5" borderId="4" xfId="0" applyNumberFormat="1" applyFont="1" applyFill="1" applyBorder="1" applyAlignment="1">
      <alignment horizontal="right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/>
    </xf>
    <xf numFmtId="0" fontId="11" fillId="5" borderId="3" xfId="0" quotePrefix="1" applyFont="1" applyFill="1" applyBorder="1" applyAlignment="1">
      <alignment horizontal="left" vertical="center"/>
    </xf>
    <xf numFmtId="0" fontId="21" fillId="5" borderId="3" xfId="0" quotePrefix="1" applyFont="1" applyFill="1" applyBorder="1" applyAlignment="1">
      <alignment horizontal="left" vertical="center"/>
    </xf>
    <xf numFmtId="4" fontId="20" fillId="5" borderId="3" xfId="0" applyNumberFormat="1" applyFont="1" applyFill="1" applyBorder="1" applyAlignment="1">
      <alignment horizontal="right"/>
    </xf>
    <xf numFmtId="0" fontId="11" fillId="5" borderId="3" xfId="0" applyNumberFormat="1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1" fontId="11" fillId="5" borderId="3" xfId="0" quotePrefix="1" applyNumberFormat="1" applyFont="1" applyFill="1" applyBorder="1" applyAlignment="1">
      <alignment horizontal="left" vertical="center"/>
    </xf>
    <xf numFmtId="2" fontId="11" fillId="5" borderId="3" xfId="0" quotePrefix="1" applyNumberFormat="1" applyFont="1" applyFill="1" applyBorder="1" applyAlignment="1">
      <alignment horizontal="left" vertical="center"/>
    </xf>
    <xf numFmtId="2" fontId="6" fillId="5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horizontal="left" vertical="center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22" fillId="0" borderId="3" xfId="0" applyFont="1" applyBorder="1"/>
    <xf numFmtId="0" fontId="23" fillId="2" borderId="3" xfId="0" applyFont="1" applyFill="1" applyBorder="1" applyAlignment="1">
      <alignment horizontal="left" vertical="center"/>
    </xf>
    <xf numFmtId="4" fontId="3" fillId="3" borderId="4" xfId="0" applyNumberFormat="1" applyFont="1" applyFill="1" applyBorder="1" applyAlignment="1">
      <alignment horizontal="right"/>
    </xf>
    <xf numFmtId="0" fontId="24" fillId="2" borderId="3" xfId="0" applyNumberFormat="1" applyFont="1" applyFill="1" applyBorder="1" applyAlignment="1" applyProtection="1">
      <alignment horizontal="left" vertical="center" wrapText="1"/>
    </xf>
    <xf numFmtId="4" fontId="25" fillId="2" borderId="3" xfId="0" applyNumberFormat="1" applyFont="1" applyFill="1" applyBorder="1" applyAlignment="1">
      <alignment horizontal="right"/>
    </xf>
    <xf numFmtId="4" fontId="26" fillId="0" borderId="3" xfId="0" applyNumberFormat="1" applyFont="1" applyBorder="1"/>
    <xf numFmtId="0" fontId="10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2" fontId="6" fillId="5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4" fontId="3" fillId="5" borderId="3" xfId="0" applyNumberFormat="1" applyFont="1" applyFill="1" applyBorder="1" applyAlignment="1">
      <alignment horizontal="right"/>
    </xf>
    <xf numFmtId="4" fontId="3" fillId="5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0" fillId="5" borderId="0" xfId="0" applyFill="1"/>
    <xf numFmtId="0" fontId="0" fillId="2" borderId="0" xfId="0" applyFill="1"/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4" fontId="3" fillId="3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 applyProtection="1">
      <alignment horizontal="right" wrapText="1"/>
    </xf>
    <xf numFmtId="0" fontId="19" fillId="3" borderId="4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 applyProtection="1">
      <alignment horizontal="right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3" fillId="5" borderId="4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 applyProtection="1">
      <alignment horizontal="right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19" fillId="2" borderId="1" xfId="0" applyNumberFormat="1" applyFont="1" applyFill="1" applyBorder="1" applyAlignment="1" applyProtection="1">
      <alignment horizontal="center" vertical="center"/>
    </xf>
    <xf numFmtId="0" fontId="19" fillId="5" borderId="1" xfId="0" applyNumberFormat="1" applyFont="1" applyFill="1" applyBorder="1" applyAlignment="1" applyProtection="1">
      <alignment horizontal="center" vertical="center"/>
    </xf>
    <xf numFmtId="0" fontId="6" fillId="3" borderId="10" xfId="0" applyNumberFormat="1" applyFont="1" applyFill="1" applyBorder="1" applyAlignment="1" applyProtection="1">
      <alignment horizontal="left" vertical="center" wrapText="1"/>
    </xf>
    <xf numFmtId="4" fontId="3" fillId="5" borderId="4" xfId="0" applyNumberFormat="1" applyFont="1" applyFill="1" applyBorder="1" applyAlignment="1" applyProtection="1">
      <alignment horizontal="right" wrapText="1"/>
    </xf>
    <xf numFmtId="1" fontId="6" fillId="3" borderId="4" xfId="0" applyNumberFormat="1" applyFont="1" applyFill="1" applyBorder="1" applyAlignment="1" applyProtection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>
      <alignment horizontal="center"/>
    </xf>
    <xf numFmtId="3" fontId="0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4" fontId="27" fillId="2" borderId="4" xfId="0" applyNumberFormat="1" applyFont="1" applyFill="1" applyBorder="1" applyAlignment="1">
      <alignment horizontal="right"/>
    </xf>
    <xf numFmtId="2" fontId="11" fillId="5" borderId="3" xfId="0" quotePrefix="1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2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28" fillId="0" borderId="0" xfId="0" applyFont="1" applyAlignment="1">
      <alignment horizontal="left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/>
    </xf>
    <xf numFmtId="4" fontId="0" fillId="7" borderId="4" xfId="0" applyNumberFormat="1" applyFont="1" applyFill="1" applyBorder="1" applyAlignment="1">
      <alignment horizontal="right"/>
    </xf>
    <xf numFmtId="3" fontId="0" fillId="7" borderId="4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3" fontId="3" fillId="7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 applyProtection="1">
      <alignment horizontal="right" wrapText="1"/>
    </xf>
    <xf numFmtId="0" fontId="3" fillId="8" borderId="4" xfId="0" applyNumberFormat="1" applyFont="1" applyFill="1" applyBorder="1" applyAlignment="1" applyProtection="1">
      <alignment horizontal="left" vertical="center" wrapText="1"/>
    </xf>
    <xf numFmtId="4" fontId="3" fillId="8" borderId="4" xfId="0" applyNumberFormat="1" applyFont="1" applyFill="1" applyBorder="1" applyAlignment="1">
      <alignment horizontal="right"/>
    </xf>
    <xf numFmtId="0" fontId="3" fillId="8" borderId="1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3" fillId="8" borderId="1" xfId="0" applyNumberFormat="1" applyFont="1" applyFill="1" applyBorder="1" applyAlignment="1" applyProtection="1">
      <alignment horizontal="left" vertical="center" wrapText="1" indent="1"/>
    </xf>
    <xf numFmtId="0" fontId="3" fillId="8" borderId="2" xfId="0" applyNumberFormat="1" applyFont="1" applyFill="1" applyBorder="1" applyAlignment="1" applyProtection="1">
      <alignment horizontal="left" vertical="center" wrapText="1" indent="1"/>
    </xf>
    <xf numFmtId="0" fontId="3" fillId="8" borderId="4" xfId="0" applyNumberFormat="1" applyFont="1" applyFill="1" applyBorder="1" applyAlignment="1" applyProtection="1">
      <alignment horizontal="left" vertical="center" wrapText="1" indent="1"/>
    </xf>
    <xf numFmtId="4" fontId="3" fillId="8" borderId="3" xfId="0" applyNumberFormat="1" applyFont="1" applyFill="1" applyBorder="1" applyAlignment="1">
      <alignment horizontal="right"/>
    </xf>
    <xf numFmtId="4" fontId="3" fillId="8" borderId="3" xfId="0" applyNumberFormat="1" applyFont="1" applyFill="1" applyBorder="1" applyAlignment="1" applyProtection="1">
      <alignment horizontal="right" wrapText="1"/>
    </xf>
    <xf numFmtId="0" fontId="6" fillId="8" borderId="2" xfId="0" applyNumberFormat="1" applyFont="1" applyFill="1" applyBorder="1" applyAlignment="1" applyProtection="1">
      <alignment horizontal="left" vertical="center" wrapText="1" indent="1"/>
    </xf>
    <xf numFmtId="0" fontId="6" fillId="8" borderId="4" xfId="0" applyNumberFormat="1" applyFont="1" applyFill="1" applyBorder="1" applyAlignment="1" applyProtection="1">
      <alignment horizontal="left" vertical="center" wrapText="1" inden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3" fontId="3" fillId="8" borderId="3" xfId="0" applyNumberFormat="1" applyFont="1" applyFill="1" applyBorder="1" applyAlignment="1">
      <alignment horizontal="right"/>
    </xf>
    <xf numFmtId="4" fontId="6" fillId="8" borderId="4" xfId="0" applyNumberFormat="1" applyFont="1" applyFill="1" applyBorder="1" applyAlignment="1">
      <alignment horizontal="right"/>
    </xf>
    <xf numFmtId="0" fontId="19" fillId="5" borderId="4" xfId="0" applyNumberFormat="1" applyFont="1" applyFill="1" applyBorder="1" applyAlignment="1" applyProtection="1">
      <alignment horizontal="left" vertical="center" wrapText="1"/>
    </xf>
    <xf numFmtId="0" fontId="17" fillId="8" borderId="1" xfId="0" applyNumberFormat="1" applyFont="1" applyFill="1" applyBorder="1" applyAlignment="1" applyProtection="1">
      <alignment horizontal="left" vertical="center" wrapText="1"/>
    </xf>
    <xf numFmtId="0" fontId="17" fillId="8" borderId="2" xfId="0" applyNumberFormat="1" applyFont="1" applyFill="1" applyBorder="1" applyAlignment="1" applyProtection="1">
      <alignment horizontal="left" vertical="center" wrapText="1"/>
    </xf>
    <xf numFmtId="0" fontId="17" fillId="8" borderId="4" xfId="0" applyNumberFormat="1" applyFont="1" applyFill="1" applyBorder="1" applyAlignment="1" applyProtection="1">
      <alignment horizontal="left" vertical="center" wrapText="1"/>
    </xf>
    <xf numFmtId="3" fontId="3" fillId="8" borderId="4" xfId="0" applyNumberFormat="1" applyFont="1" applyFill="1" applyBorder="1" applyAlignment="1">
      <alignment horizontal="right"/>
    </xf>
    <xf numFmtId="3" fontId="3" fillId="8" borderId="4" xfId="0" applyNumberFormat="1" applyFont="1" applyFill="1" applyBorder="1" applyAlignment="1" applyProtection="1">
      <alignment horizontal="right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3" fillId="8" borderId="3" xfId="0" applyNumberFormat="1" applyFont="1" applyFill="1" applyBorder="1" applyAlignment="1" applyProtection="1">
      <alignment horizontal="right" wrapText="1"/>
    </xf>
    <xf numFmtId="4" fontId="3" fillId="2" borderId="4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 applyProtection="1">
      <alignment horizontal="left" vertical="center" wrapText="1" indent="1"/>
    </xf>
    <xf numFmtId="164" fontId="3" fillId="2" borderId="4" xfId="0" applyNumberFormat="1" applyFont="1" applyFill="1" applyBorder="1" applyAlignment="1" applyProtection="1">
      <alignment horizontal="left" vertical="center" wrapText="1" indent="1"/>
    </xf>
    <xf numFmtId="164" fontId="3" fillId="2" borderId="4" xfId="0" applyNumberFormat="1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0" fillId="0" borderId="0" xfId="0" applyNumberFormat="1"/>
    <xf numFmtId="2" fontId="3" fillId="2" borderId="3" xfId="0" applyNumberFormat="1" applyFont="1" applyFill="1" applyBorder="1" applyAlignment="1">
      <alignment horizontal="right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29" fillId="2" borderId="8" xfId="0" applyNumberFormat="1" applyFont="1" applyFill="1" applyBorder="1" applyAlignment="1" applyProtection="1">
      <alignment horizontal="left" vertical="center" wrapText="1"/>
    </xf>
    <xf numFmtId="0" fontId="29" fillId="2" borderId="9" xfId="0" applyNumberFormat="1" applyFont="1" applyFill="1" applyBorder="1" applyAlignment="1" applyProtection="1">
      <alignment horizontal="left" vertical="center" wrapText="1"/>
    </xf>
    <xf numFmtId="0" fontId="3" fillId="5" borderId="8" xfId="0" applyNumberFormat="1" applyFont="1" applyFill="1" applyBorder="1" applyAlignment="1" applyProtection="1">
      <alignment horizontal="left" vertical="center" wrapText="1"/>
    </xf>
    <xf numFmtId="0" fontId="3" fillId="5" borderId="9" xfId="0" applyNumberFormat="1" applyFont="1" applyFill="1" applyBorder="1" applyAlignment="1" applyProtection="1">
      <alignment horizontal="left" vertical="center" wrapText="1"/>
    </xf>
    <xf numFmtId="0" fontId="3" fillId="5" borderId="10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8" borderId="7" xfId="0" applyNumberFormat="1" applyFont="1" applyFill="1" applyBorder="1" applyAlignment="1" applyProtection="1">
      <alignment horizontal="left" vertical="center" wrapText="1"/>
    </xf>
    <xf numFmtId="4" fontId="3" fillId="8" borderId="4" xfId="0" applyNumberFormat="1" applyFont="1" applyFill="1" applyBorder="1" applyAlignment="1" applyProtection="1">
      <alignment horizontal="right" wrapText="1"/>
    </xf>
    <xf numFmtId="4" fontId="30" fillId="3" borderId="4" xfId="0" applyNumberFormat="1" applyFont="1" applyFill="1" applyBorder="1" applyAlignment="1">
      <alignment horizontal="right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/>
    </xf>
    <xf numFmtId="0" fontId="6" fillId="2" borderId="2" xfId="0" applyNumberFormat="1" applyFont="1" applyFill="1" applyBorder="1" applyAlignment="1" applyProtection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/>
    </xf>
    <xf numFmtId="4" fontId="30" fillId="2" borderId="4" xfId="0" applyNumberFormat="1" applyFont="1" applyFill="1" applyBorder="1" applyAlignment="1">
      <alignment horizontal="right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4" fontId="0" fillId="0" borderId="3" xfId="0" applyNumberFormat="1" applyBorder="1"/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0" fillId="5" borderId="4" xfId="0" applyFill="1" applyBorder="1"/>
    <xf numFmtId="2" fontId="0" fillId="0" borderId="3" xfId="0" applyNumberFormat="1" applyBorder="1"/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1" fillId="0" borderId="0" xfId="0" applyFont="1"/>
    <xf numFmtId="0" fontId="32" fillId="4" borderId="11" xfId="0" applyNumberFormat="1" applyFont="1" applyFill="1" applyBorder="1" applyAlignment="1" applyProtection="1">
      <alignment horizontal="center" vertical="center" wrapText="1"/>
    </xf>
    <xf numFmtId="2" fontId="31" fillId="0" borderId="0" xfId="0" applyNumberFormat="1" applyFont="1"/>
    <xf numFmtId="164" fontId="31" fillId="0" borderId="0" xfId="0" applyNumberFormat="1" applyFont="1"/>
    <xf numFmtId="0" fontId="0" fillId="0" borderId="0" xfId="0" applyBorder="1"/>
    <xf numFmtId="4" fontId="6" fillId="2" borderId="0" xfId="0" applyNumberFormat="1" applyFont="1" applyFill="1" applyBorder="1" applyAlignment="1">
      <alignment horizontal="right"/>
    </xf>
    <xf numFmtId="4" fontId="33" fillId="2" borderId="4" xfId="0" applyNumberFormat="1" applyFont="1" applyFill="1" applyBorder="1" applyAlignment="1">
      <alignment horizontal="right"/>
    </xf>
    <xf numFmtId="4" fontId="33" fillId="2" borderId="0" xfId="0" applyNumberFormat="1" applyFont="1" applyFill="1" applyBorder="1" applyAlignment="1">
      <alignment horizontal="right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>
      <alignment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1" xfId="0" quotePrefix="1" applyFont="1" applyFill="1" applyBorder="1" applyAlignment="1">
      <alignment horizontal="left" vertical="center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17" fillId="5" borderId="2" xfId="0" applyNumberFormat="1" applyFont="1" applyFill="1" applyBorder="1" applyAlignment="1" applyProtection="1">
      <alignment horizontal="center" vertical="center" wrapText="1"/>
    </xf>
    <xf numFmtId="0" fontId="17" fillId="5" borderId="4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0" fontId="17" fillId="2" borderId="2" xfId="0" applyNumberFormat="1" applyFont="1" applyFill="1" applyBorder="1" applyAlignment="1" applyProtection="1">
      <alignment horizontal="left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7" fillId="3" borderId="1" xfId="0" applyNumberFormat="1" applyFont="1" applyFill="1" applyBorder="1" applyAlignment="1" applyProtection="1">
      <alignment horizontal="left" vertical="center" wrapText="1"/>
    </xf>
    <xf numFmtId="0" fontId="17" fillId="3" borderId="2" xfId="0" applyNumberFormat="1" applyFont="1" applyFill="1" applyBorder="1" applyAlignment="1" applyProtection="1">
      <alignment horizontal="left" vertical="center" wrapText="1"/>
    </xf>
    <xf numFmtId="0" fontId="17" fillId="3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 indent="1"/>
    </xf>
    <xf numFmtId="0" fontId="3" fillId="7" borderId="2" xfId="0" applyNumberFormat="1" applyFont="1" applyFill="1" applyBorder="1" applyAlignment="1" applyProtection="1">
      <alignment horizontal="left" vertical="center" wrapText="1" indent="1"/>
    </xf>
    <xf numFmtId="0" fontId="3" fillId="7" borderId="4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 indent="1"/>
    </xf>
    <xf numFmtId="0" fontId="6" fillId="6" borderId="2" xfId="0" applyNumberFormat="1" applyFont="1" applyFill="1" applyBorder="1" applyAlignment="1" applyProtection="1">
      <alignment horizontal="left" vertical="center" wrapText="1" indent="1"/>
    </xf>
    <xf numFmtId="0" fontId="3" fillId="5" borderId="1" xfId="0" applyNumberFormat="1" applyFont="1" applyFill="1" applyBorder="1" applyAlignment="1" applyProtection="1">
      <alignment horizontal="left" vertical="center" wrapText="1"/>
    </xf>
    <xf numFmtId="0" fontId="3" fillId="5" borderId="2" xfId="0" applyNumberFormat="1" applyFont="1" applyFill="1" applyBorder="1" applyAlignment="1" applyProtection="1">
      <alignment horizontal="left" vertical="center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workbookViewId="0">
      <selection activeCell="J38" sqref="J38"/>
    </sheetView>
  </sheetViews>
  <sheetFormatPr defaultRowHeight="15" x14ac:dyDescent="0.25"/>
  <cols>
    <col min="5" max="5" width="20.7109375" customWidth="1"/>
    <col min="6" max="6" width="18.42578125" customWidth="1"/>
    <col min="7" max="10" width="15" customWidth="1"/>
  </cols>
  <sheetData>
    <row r="1" spans="1:10" ht="42" customHeight="1" x14ac:dyDescent="0.25">
      <c r="A1" s="366" t="s">
        <v>254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27"/>
      <c r="I2" s="27"/>
      <c r="J2" s="5"/>
    </row>
    <row r="3" spans="1:10" ht="15.75" x14ac:dyDescent="0.25">
      <c r="A3" s="366" t="s">
        <v>28</v>
      </c>
      <c r="B3" s="366"/>
      <c r="C3" s="366"/>
      <c r="D3" s="366"/>
      <c r="E3" s="366"/>
      <c r="F3" s="366"/>
      <c r="G3" s="366"/>
      <c r="H3" s="366"/>
      <c r="I3" s="366"/>
      <c r="J3" s="366"/>
    </row>
    <row r="4" spans="1:10" ht="18" x14ac:dyDescent="0.25">
      <c r="A4" s="5"/>
      <c r="B4" s="5"/>
      <c r="C4" s="5"/>
      <c r="D4" s="5"/>
      <c r="E4" s="5"/>
      <c r="F4" s="5"/>
      <c r="G4" s="5"/>
      <c r="H4" s="27"/>
      <c r="I4" s="27"/>
      <c r="J4" s="5"/>
    </row>
    <row r="5" spans="1:10" ht="18" customHeight="1" x14ac:dyDescent="0.25">
      <c r="A5" s="366" t="s">
        <v>33</v>
      </c>
      <c r="B5" s="367"/>
      <c r="C5" s="367"/>
      <c r="D5" s="367"/>
      <c r="E5" s="367"/>
      <c r="F5" s="367"/>
      <c r="G5" s="367"/>
      <c r="H5" s="367"/>
      <c r="I5" s="367"/>
      <c r="J5" s="367"/>
    </row>
    <row r="6" spans="1:10" ht="18" x14ac:dyDescent="0.25">
      <c r="A6" s="1"/>
      <c r="B6" s="2"/>
      <c r="C6" s="2"/>
      <c r="D6" s="2"/>
      <c r="E6" s="7"/>
      <c r="F6" s="8"/>
      <c r="G6" s="8"/>
      <c r="H6" s="8"/>
      <c r="I6" s="8"/>
      <c r="J6" s="8"/>
    </row>
    <row r="7" spans="1:10" x14ac:dyDescent="0.25">
      <c r="A7" s="31"/>
      <c r="B7" s="32"/>
      <c r="C7" s="32"/>
      <c r="D7" s="33"/>
      <c r="E7" s="34"/>
      <c r="F7" s="4" t="s">
        <v>203</v>
      </c>
      <c r="G7" s="4" t="s">
        <v>252</v>
      </c>
      <c r="H7" s="4" t="s">
        <v>253</v>
      </c>
      <c r="I7" s="4" t="s">
        <v>167</v>
      </c>
      <c r="J7" s="4" t="s">
        <v>167</v>
      </c>
    </row>
    <row r="8" spans="1:10" x14ac:dyDescent="0.25">
      <c r="A8" s="368" t="s">
        <v>0</v>
      </c>
      <c r="B8" s="369"/>
      <c r="C8" s="369"/>
      <c r="D8" s="369"/>
      <c r="E8" s="370"/>
      <c r="F8" s="97">
        <f>F9+F10</f>
        <v>1721399.02</v>
      </c>
      <c r="G8" s="97">
        <f>G9</f>
        <v>1570551.62</v>
      </c>
      <c r="H8" s="97">
        <f>H9</f>
        <v>2054282.25</v>
      </c>
      <c r="I8" s="97">
        <f>H8/F8*100</f>
        <v>119.33794699151159</v>
      </c>
      <c r="J8" s="97">
        <f>H8/G8*100</f>
        <v>130.80004654670313</v>
      </c>
    </row>
    <row r="9" spans="1:10" x14ac:dyDescent="0.25">
      <c r="A9" s="371" t="s">
        <v>1</v>
      </c>
      <c r="B9" s="365"/>
      <c r="C9" s="365"/>
      <c r="D9" s="365"/>
      <c r="E9" s="372"/>
      <c r="F9" s="108">
        <v>1721399.02</v>
      </c>
      <c r="G9" s="108">
        <f>' Račun prihoda i rashoda'!G10</f>
        <v>1570551.62</v>
      </c>
      <c r="H9" s="109">
        <f>' Račun prihoda i rashoda'!H10</f>
        <v>2054282.25</v>
      </c>
      <c r="I9" s="109">
        <f>H9/F9*100</f>
        <v>119.33794699151159</v>
      </c>
      <c r="J9" s="108">
        <f>H9/G9*100</f>
        <v>130.80004654670313</v>
      </c>
    </row>
    <row r="10" spans="1:10" x14ac:dyDescent="0.25">
      <c r="A10" s="373" t="s">
        <v>2</v>
      </c>
      <c r="B10" s="372"/>
      <c r="C10" s="372"/>
      <c r="D10" s="372"/>
      <c r="E10" s="372"/>
      <c r="F10" s="108">
        <v>0</v>
      </c>
      <c r="G10" s="109"/>
      <c r="H10" s="109">
        <f>G10/7.5345</f>
        <v>0</v>
      </c>
      <c r="I10" s="109">
        <f t="shared" ref="I10" si="0">J10*7.5345</f>
        <v>0</v>
      </c>
      <c r="J10" s="108">
        <v>0</v>
      </c>
    </row>
    <row r="11" spans="1:10" x14ac:dyDescent="0.25">
      <c r="A11" s="37" t="s">
        <v>3</v>
      </c>
      <c r="B11" s="38"/>
      <c r="C11" s="38"/>
      <c r="D11" s="38"/>
      <c r="E11" s="38"/>
      <c r="F11" s="97">
        <f>F12+F13</f>
        <v>1718543.9</v>
      </c>
      <c r="G11" s="97">
        <f t="shared" ref="G11" si="1">G12+G13</f>
        <v>1576856.4</v>
      </c>
      <c r="H11" s="97">
        <f>H12+H13</f>
        <v>2069764.9599999997</v>
      </c>
      <c r="I11" s="97">
        <f>H11/F11*100</f>
        <v>120.43713052660452</v>
      </c>
      <c r="J11" s="97">
        <f>H11/G11*100</f>
        <v>131.25893771937632</v>
      </c>
    </row>
    <row r="12" spans="1:10" x14ac:dyDescent="0.25">
      <c r="A12" s="364" t="s">
        <v>4</v>
      </c>
      <c r="B12" s="365"/>
      <c r="C12" s="365"/>
      <c r="D12" s="365"/>
      <c r="E12" s="365"/>
      <c r="F12" s="108">
        <v>1681962.17</v>
      </c>
      <c r="G12" s="108">
        <f>' Račun prihoda i rashoda'!G36</f>
        <v>1536275.22</v>
      </c>
      <c r="H12" s="109">
        <f>' Račun prihoda i rashoda'!H36</f>
        <v>2018109.0399999998</v>
      </c>
      <c r="I12" s="109">
        <f>H12/F12*100</f>
        <v>119.98540014725776</v>
      </c>
      <c r="J12" s="108">
        <f>H12/G12*100</f>
        <v>131.36376957248584</v>
      </c>
    </row>
    <row r="13" spans="1:10" x14ac:dyDescent="0.25">
      <c r="A13" s="377" t="s">
        <v>5</v>
      </c>
      <c r="B13" s="372"/>
      <c r="C13" s="372"/>
      <c r="D13" s="372"/>
      <c r="E13" s="372"/>
      <c r="F13" s="108">
        <f>' Račun prihoda i rashoda'!F66</f>
        <v>36581.729999999996</v>
      </c>
      <c r="G13" s="108">
        <f>' Račun prihoda i rashoda'!G66</f>
        <v>40581.18</v>
      </c>
      <c r="H13" s="111">
        <f>' Račun prihoda i rashoda'!H66</f>
        <v>51655.92</v>
      </c>
      <c r="I13" s="109">
        <f>H13/F13*100</f>
        <v>141.2068811398477</v>
      </c>
      <c r="J13" s="108">
        <f>H13/G13*100</f>
        <v>127.29033507650591</v>
      </c>
    </row>
    <row r="14" spans="1:10" x14ac:dyDescent="0.25">
      <c r="A14" s="376" t="s">
        <v>6</v>
      </c>
      <c r="B14" s="369"/>
      <c r="C14" s="369"/>
      <c r="D14" s="369"/>
      <c r="E14" s="369"/>
      <c r="F14" s="97">
        <f>F8-F11</f>
        <v>2855.1200000001118</v>
      </c>
      <c r="G14" s="97">
        <f>G8-G11</f>
        <v>-6304.7799999997951</v>
      </c>
      <c r="H14" s="97">
        <f>H9-H11</f>
        <v>-15482.70999999973</v>
      </c>
      <c r="I14" s="97">
        <f>G14/F14*100</f>
        <v>-220.82364313932686</v>
      </c>
      <c r="J14" s="110">
        <f>H14/G14*100</f>
        <v>245.57097947906561</v>
      </c>
    </row>
    <row r="15" spans="1:10" ht="18" x14ac:dyDescent="0.25">
      <c r="A15" s="5"/>
      <c r="B15" s="9"/>
      <c r="C15" s="9"/>
      <c r="D15" s="9"/>
      <c r="E15" s="9"/>
      <c r="F15" s="9"/>
      <c r="G15" s="9"/>
      <c r="H15" s="25"/>
      <c r="I15" s="25"/>
      <c r="J15" s="3"/>
    </row>
    <row r="16" spans="1:10" ht="18" customHeight="1" x14ac:dyDescent="0.25">
      <c r="A16" s="366" t="s">
        <v>34</v>
      </c>
      <c r="B16" s="367"/>
      <c r="C16" s="367"/>
      <c r="D16" s="367"/>
      <c r="E16" s="367"/>
      <c r="F16" s="367"/>
      <c r="G16" s="367"/>
      <c r="H16" s="367"/>
      <c r="I16" s="367"/>
      <c r="J16" s="367"/>
    </row>
    <row r="17" spans="1:10" ht="18" x14ac:dyDescent="0.25">
      <c r="A17" s="27"/>
      <c r="B17" s="25"/>
      <c r="C17" s="25"/>
      <c r="D17" s="25"/>
      <c r="E17" s="25"/>
      <c r="F17" s="25"/>
      <c r="G17" s="25"/>
      <c r="H17" s="25"/>
      <c r="I17" s="25"/>
      <c r="J17" s="26"/>
    </row>
    <row r="18" spans="1:10" x14ac:dyDescent="0.25">
      <c r="A18" s="31"/>
      <c r="B18" s="32"/>
      <c r="C18" s="32"/>
      <c r="D18" s="33"/>
      <c r="E18" s="34"/>
      <c r="F18" s="4" t="s">
        <v>203</v>
      </c>
      <c r="G18" s="4" t="s">
        <v>204</v>
      </c>
      <c r="H18" s="4" t="s">
        <v>253</v>
      </c>
      <c r="I18" s="4" t="s">
        <v>167</v>
      </c>
      <c r="J18" s="4" t="s">
        <v>167</v>
      </c>
    </row>
    <row r="19" spans="1:10" ht="15.75" customHeight="1" x14ac:dyDescent="0.25">
      <c r="A19" s="371" t="s">
        <v>8</v>
      </c>
      <c r="B19" s="374"/>
      <c r="C19" s="374"/>
      <c r="D19" s="374"/>
      <c r="E19" s="375"/>
      <c r="F19" s="36"/>
      <c r="G19" s="36"/>
      <c r="H19" s="36"/>
      <c r="I19" s="36"/>
      <c r="J19" s="36"/>
    </row>
    <row r="20" spans="1:10" x14ac:dyDescent="0.25">
      <c r="A20" s="371" t="s">
        <v>9</v>
      </c>
      <c r="B20" s="365"/>
      <c r="C20" s="365"/>
      <c r="D20" s="365"/>
      <c r="E20" s="365"/>
      <c r="F20" s="36"/>
      <c r="G20" s="36"/>
      <c r="H20" s="36"/>
      <c r="I20" s="36"/>
      <c r="J20" s="36"/>
    </row>
    <row r="21" spans="1:10" x14ac:dyDescent="0.25">
      <c r="A21" s="376" t="s">
        <v>10</v>
      </c>
      <c r="B21" s="369"/>
      <c r="C21" s="369"/>
      <c r="D21" s="369"/>
      <c r="E21" s="369"/>
      <c r="F21" s="35">
        <v>0</v>
      </c>
      <c r="G21" s="35">
        <v>0</v>
      </c>
      <c r="H21" s="35"/>
      <c r="I21" s="35"/>
      <c r="J21" s="35">
        <v>0</v>
      </c>
    </row>
    <row r="22" spans="1:10" ht="18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6"/>
    </row>
    <row r="23" spans="1:10" ht="18" customHeight="1" x14ac:dyDescent="0.25">
      <c r="A23" s="366" t="s">
        <v>40</v>
      </c>
      <c r="B23" s="367"/>
      <c r="C23" s="367"/>
      <c r="D23" s="367"/>
      <c r="E23" s="367"/>
      <c r="F23" s="367"/>
      <c r="G23" s="367"/>
      <c r="H23" s="367"/>
      <c r="I23" s="367"/>
      <c r="J23" s="367"/>
    </row>
    <row r="24" spans="1:10" ht="18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6"/>
    </row>
    <row r="25" spans="1:10" x14ac:dyDescent="0.25">
      <c r="A25" s="31"/>
      <c r="B25" s="32"/>
      <c r="C25" s="32"/>
      <c r="D25" s="33"/>
      <c r="E25" s="34"/>
      <c r="F25" s="4" t="s">
        <v>166</v>
      </c>
      <c r="G25" s="4" t="s">
        <v>252</v>
      </c>
      <c r="H25" s="4" t="s">
        <v>253</v>
      </c>
      <c r="I25" s="4" t="s">
        <v>167</v>
      </c>
      <c r="J25" s="4" t="s">
        <v>167</v>
      </c>
    </row>
    <row r="26" spans="1:10" ht="27.75" customHeight="1" x14ac:dyDescent="0.25">
      <c r="A26" s="380" t="s">
        <v>35</v>
      </c>
      <c r="B26" s="381"/>
      <c r="C26" s="381"/>
      <c r="D26" s="381"/>
      <c r="E26" s="382"/>
      <c r="F26" s="172">
        <v>29531.27</v>
      </c>
      <c r="G26" s="172">
        <v>6304.78</v>
      </c>
      <c r="H26" s="172">
        <v>15482.71</v>
      </c>
      <c r="I26" s="172">
        <f>H26/F26*100</f>
        <v>52.428188831702791</v>
      </c>
      <c r="J26" s="172">
        <f>H26/G26*100</f>
        <v>245.57097947906192</v>
      </c>
    </row>
    <row r="27" spans="1:10" ht="30" customHeight="1" x14ac:dyDescent="0.25">
      <c r="A27" s="383" t="s">
        <v>7</v>
      </c>
      <c r="B27" s="384"/>
      <c r="C27" s="384"/>
      <c r="D27" s="384"/>
      <c r="E27" s="385"/>
      <c r="F27" s="173">
        <v>4619.45</v>
      </c>
      <c r="G27" s="173">
        <v>5304.78</v>
      </c>
      <c r="H27" s="172">
        <v>16903.689999999999</v>
      </c>
      <c r="I27" s="173">
        <f>H27/F27*100</f>
        <v>365.92429834720582</v>
      </c>
      <c r="J27" s="172">
        <f>H27/G27*100</f>
        <v>318.65016079837426</v>
      </c>
    </row>
    <row r="30" spans="1:10" x14ac:dyDescent="0.25">
      <c r="A30" s="364" t="s">
        <v>11</v>
      </c>
      <c r="B30" s="365"/>
      <c r="C30" s="365"/>
      <c r="D30" s="365"/>
      <c r="E30" s="365"/>
      <c r="F30" s="36">
        <v>0</v>
      </c>
      <c r="G30" s="36">
        <v>0</v>
      </c>
      <c r="H30" s="36"/>
      <c r="I30" s="36"/>
      <c r="J30" s="36">
        <v>0</v>
      </c>
    </row>
    <row r="31" spans="1:10" ht="15.75" customHeight="1" x14ac:dyDescent="0.25">
      <c r="A31" s="19"/>
      <c r="B31" s="20"/>
      <c r="C31" s="20"/>
      <c r="D31" s="20"/>
      <c r="E31" s="20"/>
      <c r="F31" s="21"/>
      <c r="G31" s="21"/>
      <c r="H31" s="21"/>
      <c r="I31" s="21"/>
      <c r="J31" s="21"/>
    </row>
    <row r="32" spans="1:10" ht="18.75" customHeight="1" x14ac:dyDescent="0.25">
      <c r="A32" s="378" t="s">
        <v>255</v>
      </c>
      <c r="B32" s="379"/>
      <c r="C32" s="379"/>
      <c r="D32" s="379"/>
      <c r="E32" s="379"/>
      <c r="F32" s="379"/>
      <c r="G32" s="379"/>
      <c r="H32" s="379"/>
      <c r="I32" s="379"/>
      <c r="J32" s="379"/>
    </row>
    <row r="33" spans="1:10" ht="15.75" customHeight="1" x14ac:dyDescent="0.25"/>
    <row r="34" spans="1:10" ht="15.75" customHeight="1" x14ac:dyDescent="0.25">
      <c r="A34" s="378" t="s">
        <v>256</v>
      </c>
      <c r="B34" s="379"/>
      <c r="C34" s="379"/>
      <c r="D34" s="379"/>
      <c r="E34" s="379"/>
      <c r="F34" s="379"/>
      <c r="G34" s="379"/>
      <c r="H34" s="379"/>
      <c r="I34" s="379"/>
      <c r="J34" s="379"/>
    </row>
    <row r="35" spans="1:10" ht="8.25" customHeight="1" x14ac:dyDescent="0.25"/>
    <row r="36" spans="1:10" ht="29.25" customHeight="1" x14ac:dyDescent="0.25">
      <c r="A36" s="378" t="s">
        <v>36</v>
      </c>
      <c r="B36" s="379"/>
      <c r="C36" s="379"/>
      <c r="D36" s="379"/>
      <c r="E36" s="379"/>
      <c r="F36" s="379"/>
      <c r="G36" s="379"/>
      <c r="H36" s="379"/>
      <c r="I36" s="379"/>
      <c r="J36" s="379"/>
    </row>
  </sheetData>
  <mergeCells count="20">
    <mergeCell ref="A36:J36"/>
    <mergeCell ref="A23:J23"/>
    <mergeCell ref="A32:J32"/>
    <mergeCell ref="A30:E30"/>
    <mergeCell ref="A34:J34"/>
    <mergeCell ref="A26:E26"/>
    <mergeCell ref="A27:E27"/>
    <mergeCell ref="A19:E19"/>
    <mergeCell ref="A20:E20"/>
    <mergeCell ref="A21:E21"/>
    <mergeCell ref="A13:E13"/>
    <mergeCell ref="A14:E14"/>
    <mergeCell ref="A12:E12"/>
    <mergeCell ref="A5:J5"/>
    <mergeCell ref="A16:J16"/>
    <mergeCell ref="A1:J1"/>
    <mergeCell ref="A3:J3"/>
    <mergeCell ref="A8:E8"/>
    <mergeCell ref="A9:E9"/>
    <mergeCell ref="A10:E10"/>
  </mergeCells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workbookViewId="0">
      <selection sqref="A1:J1"/>
    </sheetView>
  </sheetViews>
  <sheetFormatPr defaultRowHeight="15" x14ac:dyDescent="0.25"/>
  <cols>
    <col min="1" max="1" width="19.28515625" customWidth="1"/>
    <col min="2" max="2" width="9.28515625" customWidth="1"/>
    <col min="3" max="3" width="9.7109375" customWidth="1"/>
    <col min="4" max="4" width="8.7109375" customWidth="1"/>
    <col min="5" max="5" width="33.7109375" customWidth="1"/>
    <col min="6" max="6" width="16.85546875" customWidth="1"/>
    <col min="7" max="7" width="19" customWidth="1"/>
    <col min="8" max="8" width="13.85546875" customWidth="1"/>
    <col min="9" max="9" width="11.7109375" customWidth="1"/>
    <col min="10" max="10" width="12.5703125" customWidth="1"/>
    <col min="15" max="15" width="17" customWidth="1"/>
  </cols>
  <sheetData>
    <row r="1" spans="1:10" ht="42" customHeight="1" x14ac:dyDescent="0.25">
      <c r="A1" s="366" t="s">
        <v>254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</row>
    <row r="3" spans="1:10" ht="15.75" x14ac:dyDescent="0.25">
      <c r="A3" s="366" t="s">
        <v>28</v>
      </c>
      <c r="B3" s="366"/>
      <c r="C3" s="366"/>
      <c r="D3" s="366"/>
      <c r="E3" s="366"/>
      <c r="F3" s="366"/>
      <c r="G3" s="366"/>
      <c r="H3" s="387"/>
      <c r="I3" s="387"/>
    </row>
    <row r="4" spans="1:10" ht="18" x14ac:dyDescent="0.25">
      <c r="A4" s="5"/>
      <c r="B4" s="5"/>
      <c r="C4" s="5"/>
      <c r="D4" s="5"/>
      <c r="E4" s="5"/>
      <c r="F4" s="5"/>
      <c r="G4" s="5"/>
      <c r="H4" s="6"/>
      <c r="I4" s="6"/>
    </row>
    <row r="5" spans="1:10" ht="18" customHeight="1" x14ac:dyDescent="0.25">
      <c r="A5" s="366" t="s">
        <v>13</v>
      </c>
      <c r="B5" s="367"/>
      <c r="C5" s="367"/>
      <c r="D5" s="367"/>
      <c r="E5" s="367"/>
      <c r="F5" s="367"/>
      <c r="G5" s="367"/>
      <c r="H5" s="367"/>
      <c r="I5" s="367"/>
    </row>
    <row r="6" spans="1:10" ht="18" x14ac:dyDescent="0.25">
      <c r="A6" s="5"/>
      <c r="B6" s="5"/>
      <c r="C6" s="5"/>
      <c r="D6" s="5"/>
      <c r="E6" s="5"/>
      <c r="F6" s="5"/>
      <c r="G6" s="5"/>
      <c r="H6" s="6"/>
      <c r="I6" s="6"/>
    </row>
    <row r="7" spans="1:10" ht="15.75" x14ac:dyDescent="0.25">
      <c r="A7" s="366" t="s">
        <v>1</v>
      </c>
      <c r="B7" s="386"/>
      <c r="C7" s="386"/>
      <c r="D7" s="386"/>
      <c r="E7" s="386"/>
      <c r="F7" s="386"/>
      <c r="G7" s="386"/>
      <c r="H7" s="386"/>
      <c r="I7" s="386"/>
    </row>
    <row r="8" spans="1:10" ht="18" x14ac:dyDescent="0.25">
      <c r="A8" s="5"/>
      <c r="B8" s="5"/>
      <c r="C8" s="5"/>
      <c r="D8" s="5"/>
      <c r="E8" s="5"/>
      <c r="F8" s="5"/>
      <c r="G8" s="5"/>
      <c r="H8" s="6"/>
      <c r="I8" s="6"/>
    </row>
    <row r="9" spans="1:10" ht="25.5" x14ac:dyDescent="0.25">
      <c r="B9" s="23" t="s">
        <v>14</v>
      </c>
      <c r="C9" s="22" t="s">
        <v>15</v>
      </c>
      <c r="D9" s="22" t="s">
        <v>16</v>
      </c>
      <c r="E9" s="22" t="s">
        <v>12</v>
      </c>
      <c r="F9" s="22" t="s">
        <v>203</v>
      </c>
      <c r="G9" s="23" t="s">
        <v>204</v>
      </c>
      <c r="H9" s="23" t="s">
        <v>205</v>
      </c>
      <c r="I9" s="23" t="s">
        <v>167</v>
      </c>
      <c r="J9" s="23" t="s">
        <v>167</v>
      </c>
    </row>
    <row r="10" spans="1:10" ht="15.75" customHeight="1" x14ac:dyDescent="0.25">
      <c r="B10" s="158">
        <v>6</v>
      </c>
      <c r="C10" s="158"/>
      <c r="D10" s="158"/>
      <c r="E10" s="158" t="s">
        <v>17</v>
      </c>
      <c r="F10" s="159">
        <f>F11+F16+F19+F24+F28</f>
        <v>1721399.0199999998</v>
      </c>
      <c r="G10" s="159">
        <v>1570551.62</v>
      </c>
      <c r="H10" s="159">
        <f>H11+H16+H19+H24+H28</f>
        <v>2054282.25</v>
      </c>
      <c r="I10" s="159">
        <f>H10/F10*100</f>
        <v>119.33794699151161</v>
      </c>
      <c r="J10" s="159">
        <f>H10/G10*100</f>
        <v>130.80004654670313</v>
      </c>
    </row>
    <row r="11" spans="1:10" ht="31.5" customHeight="1" x14ac:dyDescent="0.25">
      <c r="B11" s="143"/>
      <c r="C11" s="143">
        <v>63</v>
      </c>
      <c r="D11" s="143"/>
      <c r="E11" s="143" t="s">
        <v>37</v>
      </c>
      <c r="F11" s="144">
        <f>F13+F15</f>
        <v>1444751.3299999998</v>
      </c>
      <c r="G11" s="144">
        <f>G13+G15</f>
        <v>1344280.91</v>
      </c>
      <c r="H11" s="144">
        <f>H13+H15</f>
        <v>1847424.73</v>
      </c>
      <c r="I11" s="144">
        <f>H11/F11*100</f>
        <v>127.87146768018549</v>
      </c>
      <c r="J11" s="144">
        <f>H11/G11*100</f>
        <v>137.42847319017571</v>
      </c>
    </row>
    <row r="12" spans="1:10" x14ac:dyDescent="0.25">
      <c r="B12" s="13"/>
      <c r="C12" s="16">
        <v>6361</v>
      </c>
      <c r="D12" s="16"/>
      <c r="E12" s="16"/>
      <c r="F12" s="10"/>
      <c r="G12" s="11"/>
      <c r="H12" s="11"/>
      <c r="I12" s="11"/>
      <c r="J12" s="11"/>
    </row>
    <row r="13" spans="1:10" x14ac:dyDescent="0.25">
      <c r="B13" s="14"/>
      <c r="C13" s="14"/>
      <c r="D13" s="15" t="s">
        <v>129</v>
      </c>
      <c r="E13" s="15" t="s">
        <v>130</v>
      </c>
      <c r="F13" s="80">
        <v>1415727.17</v>
      </c>
      <c r="G13" s="80">
        <v>1315081.8999999999</v>
      </c>
      <c r="H13" s="80">
        <v>1803025.81</v>
      </c>
      <c r="I13" s="80">
        <f>H13/F13*100</f>
        <v>127.35686989746762</v>
      </c>
      <c r="J13" s="80">
        <f>H13/G13*100</f>
        <v>137.10368989186151</v>
      </c>
    </row>
    <row r="14" spans="1:10" x14ac:dyDescent="0.25">
      <c r="B14" s="14"/>
      <c r="C14" s="14">
        <v>6362</v>
      </c>
      <c r="D14" s="15"/>
      <c r="E14" s="15"/>
      <c r="F14" s="10"/>
      <c r="G14" s="11"/>
      <c r="H14" s="11" t="s">
        <v>201</v>
      </c>
      <c r="I14" s="80"/>
      <c r="J14" s="80"/>
    </row>
    <row r="15" spans="1:10" x14ac:dyDescent="0.25">
      <c r="B15" s="14"/>
      <c r="C15" s="14"/>
      <c r="D15" s="15" t="s">
        <v>129</v>
      </c>
      <c r="E15" s="15" t="s">
        <v>130</v>
      </c>
      <c r="F15" s="80">
        <v>29024.16</v>
      </c>
      <c r="G15" s="80">
        <v>29199.01</v>
      </c>
      <c r="H15" s="80">
        <v>44398.92</v>
      </c>
      <c r="I15" s="80">
        <f t="shared" ref="I15:I30" si="0">H15/F15*100</f>
        <v>152.97228240197131</v>
      </c>
      <c r="J15" s="80">
        <f t="shared" ref="J15:J31" si="1">H15/G15*100</f>
        <v>152.05625122221608</v>
      </c>
    </row>
    <row r="16" spans="1:10" x14ac:dyDescent="0.25">
      <c r="B16" s="135"/>
      <c r="C16" s="140">
        <v>64</v>
      </c>
      <c r="D16" s="141"/>
      <c r="E16" s="140" t="s">
        <v>131</v>
      </c>
      <c r="F16" s="148">
        <f>F18</f>
        <v>0.88</v>
      </c>
      <c r="G16" s="148">
        <f t="shared" ref="G16:H16" si="2">G18</f>
        <v>10</v>
      </c>
      <c r="H16" s="148">
        <f t="shared" si="2"/>
        <v>0.01</v>
      </c>
      <c r="I16" s="83">
        <f t="shared" si="0"/>
        <v>1.1363636363636365</v>
      </c>
      <c r="J16" s="83">
        <f t="shared" si="1"/>
        <v>0.1</v>
      </c>
    </row>
    <row r="17" spans="2:10" x14ac:dyDescent="0.25">
      <c r="B17" s="14"/>
      <c r="C17" s="14">
        <v>6413</v>
      </c>
      <c r="D17" s="15"/>
      <c r="E17" s="14" t="s">
        <v>132</v>
      </c>
      <c r="F17" s="10"/>
      <c r="G17" s="11"/>
      <c r="H17" s="11"/>
      <c r="I17" s="80"/>
      <c r="J17" s="80"/>
    </row>
    <row r="18" spans="2:10" x14ac:dyDescent="0.25">
      <c r="B18" s="14"/>
      <c r="C18" s="14"/>
      <c r="D18" s="15" t="s">
        <v>133</v>
      </c>
      <c r="E18" s="15" t="s">
        <v>32</v>
      </c>
      <c r="F18" s="80">
        <v>0.88</v>
      </c>
      <c r="G18" s="82">
        <v>10</v>
      </c>
      <c r="H18" s="82">
        <v>0.01</v>
      </c>
      <c r="I18" s="80">
        <f t="shared" si="0"/>
        <v>1.1363636363636365</v>
      </c>
      <c r="J18" s="80">
        <f t="shared" si="1"/>
        <v>0.1</v>
      </c>
    </row>
    <row r="19" spans="2:10" ht="25.5" x14ac:dyDescent="0.25">
      <c r="B19" s="135"/>
      <c r="C19" s="145">
        <v>65</v>
      </c>
      <c r="D19" s="146"/>
      <c r="E19" s="233" t="s">
        <v>134</v>
      </c>
      <c r="F19" s="147">
        <f>F21+F22+F23</f>
        <v>102251.72</v>
      </c>
      <c r="G19" s="147">
        <f>G21+G22+G23</f>
        <v>86196.89</v>
      </c>
      <c r="H19" s="147">
        <f t="shared" ref="H19" si="3">H21+H22+H23</f>
        <v>57588.85</v>
      </c>
      <c r="I19" s="83">
        <f t="shared" si="0"/>
        <v>56.320666292948417</v>
      </c>
      <c r="J19" s="83">
        <f t="shared" si="1"/>
        <v>66.810821132873826</v>
      </c>
    </row>
    <row r="20" spans="2:10" x14ac:dyDescent="0.25">
      <c r="B20" s="14"/>
      <c r="C20" s="122">
        <v>6526</v>
      </c>
      <c r="E20" s="123" t="s">
        <v>135</v>
      </c>
      <c r="F20" s="113"/>
      <c r="G20" s="114"/>
      <c r="H20" s="114"/>
      <c r="I20" s="80"/>
      <c r="J20" s="80"/>
    </row>
    <row r="21" spans="2:10" x14ac:dyDescent="0.25">
      <c r="B21" s="14"/>
      <c r="C21" s="14"/>
      <c r="D21" s="15" t="s">
        <v>136</v>
      </c>
      <c r="E21" s="15" t="s">
        <v>137</v>
      </c>
      <c r="F21" s="80">
        <v>100820.7</v>
      </c>
      <c r="G21" s="82">
        <v>84610.72</v>
      </c>
      <c r="H21" s="82">
        <v>57543.72</v>
      </c>
      <c r="I21" s="80">
        <f t="shared" si="0"/>
        <v>57.075302988374411</v>
      </c>
      <c r="J21" s="80">
        <f t="shared" si="1"/>
        <v>68.009963749274334</v>
      </c>
    </row>
    <row r="22" spans="2:10" x14ac:dyDescent="0.25">
      <c r="B22" s="14"/>
      <c r="C22" s="14"/>
      <c r="D22" s="15" t="s">
        <v>133</v>
      </c>
      <c r="E22" s="15" t="s">
        <v>32</v>
      </c>
      <c r="F22" s="80"/>
      <c r="G22" s="82">
        <v>0</v>
      </c>
      <c r="H22" s="82"/>
      <c r="I22" s="80"/>
      <c r="J22" s="80"/>
    </row>
    <row r="23" spans="2:10" x14ac:dyDescent="0.25">
      <c r="B23" s="14"/>
      <c r="C23" s="14"/>
      <c r="D23" s="15" t="s">
        <v>138</v>
      </c>
      <c r="E23" s="15" t="s">
        <v>130</v>
      </c>
      <c r="F23" s="80">
        <v>1431.02</v>
      </c>
      <c r="G23" s="82">
        <v>1586.17</v>
      </c>
      <c r="H23" s="82">
        <v>45.13</v>
      </c>
      <c r="I23" s="80">
        <f t="shared" si="0"/>
        <v>3.1536945675112857</v>
      </c>
      <c r="J23" s="80">
        <f t="shared" si="1"/>
        <v>2.8452183561661109</v>
      </c>
    </row>
    <row r="24" spans="2:10" x14ac:dyDescent="0.25">
      <c r="B24" s="135"/>
      <c r="C24" s="140">
        <v>66</v>
      </c>
      <c r="D24" s="141"/>
      <c r="E24" s="140" t="s">
        <v>140</v>
      </c>
      <c r="F24" s="142">
        <f>F26</f>
        <v>9719.56</v>
      </c>
      <c r="G24" s="142">
        <f>G26</f>
        <v>9246.0400000000009</v>
      </c>
      <c r="H24" s="142">
        <f>H26+H27</f>
        <v>10128.209999999999</v>
      </c>
      <c r="I24" s="83">
        <f t="shared" si="0"/>
        <v>104.20440843001124</v>
      </c>
      <c r="J24" s="83">
        <f t="shared" si="1"/>
        <v>109.54105757708163</v>
      </c>
    </row>
    <row r="25" spans="2:10" x14ac:dyDescent="0.25">
      <c r="B25" s="14"/>
      <c r="C25" s="119">
        <v>6615</v>
      </c>
      <c r="D25" s="112"/>
      <c r="E25" s="120" t="s">
        <v>139</v>
      </c>
      <c r="F25" s="80"/>
      <c r="G25" s="82"/>
      <c r="H25" s="82"/>
      <c r="I25" s="80"/>
      <c r="J25" s="80"/>
    </row>
    <row r="26" spans="2:10" x14ac:dyDescent="0.25">
      <c r="B26" s="14"/>
      <c r="C26" s="14"/>
      <c r="D26" s="121" t="s">
        <v>133</v>
      </c>
      <c r="E26" s="121" t="s">
        <v>32</v>
      </c>
      <c r="F26" s="80">
        <v>9719.56</v>
      </c>
      <c r="G26" s="82">
        <v>9246.0400000000009</v>
      </c>
      <c r="H26" s="82">
        <v>9696.2099999999991</v>
      </c>
      <c r="I26" s="80">
        <f t="shared" si="0"/>
        <v>99.759762787615898</v>
      </c>
      <c r="J26" s="80">
        <f t="shared" si="1"/>
        <v>104.86878706992397</v>
      </c>
    </row>
    <row r="27" spans="2:10" x14ac:dyDescent="0.25">
      <c r="B27" s="14"/>
      <c r="C27" s="14"/>
      <c r="D27" s="121" t="s">
        <v>236</v>
      </c>
      <c r="E27" s="121" t="s">
        <v>130</v>
      </c>
      <c r="F27" s="80"/>
      <c r="G27" s="82"/>
      <c r="H27" s="82">
        <v>432</v>
      </c>
      <c r="I27" s="80"/>
      <c r="J27" s="80"/>
    </row>
    <row r="28" spans="2:10" ht="29.25" customHeight="1" x14ac:dyDescent="0.25">
      <c r="B28" s="135"/>
      <c r="C28" s="140">
        <v>67</v>
      </c>
      <c r="D28" s="141"/>
      <c r="E28" s="143" t="s">
        <v>38</v>
      </c>
      <c r="F28" s="144">
        <f>F29+F30</f>
        <v>164675.53</v>
      </c>
      <c r="G28" s="144">
        <f>G29+G30+G31</f>
        <v>130818.1</v>
      </c>
      <c r="H28" s="144">
        <f>H29+H30+H31</f>
        <v>139140.45000000001</v>
      </c>
      <c r="I28" s="83">
        <f t="shared" si="0"/>
        <v>84.493701037427968</v>
      </c>
      <c r="J28" s="83">
        <f t="shared" si="1"/>
        <v>106.36177256816907</v>
      </c>
    </row>
    <row r="29" spans="2:10" ht="25.5" x14ac:dyDescent="0.25">
      <c r="B29" s="14"/>
      <c r="C29" s="14"/>
      <c r="D29" s="15" t="s">
        <v>141</v>
      </c>
      <c r="E29" s="18" t="s">
        <v>142</v>
      </c>
      <c r="F29" s="80">
        <v>105424.11</v>
      </c>
      <c r="G29" s="82">
        <v>84834</v>
      </c>
      <c r="H29" s="82">
        <f>'POSEBNI DIO'!G15</f>
        <v>84834</v>
      </c>
      <c r="I29" s="80">
        <f t="shared" si="0"/>
        <v>80.469258882052699</v>
      </c>
      <c r="J29" s="80">
        <f t="shared" si="1"/>
        <v>100</v>
      </c>
    </row>
    <row r="30" spans="2:10" x14ac:dyDescent="0.25">
      <c r="B30" s="14"/>
      <c r="C30" s="14"/>
      <c r="D30" s="15" t="s">
        <v>53</v>
      </c>
      <c r="E30" s="17" t="s">
        <v>18</v>
      </c>
      <c r="F30" s="80">
        <v>59251.42</v>
      </c>
      <c r="G30" s="82">
        <v>15401.1</v>
      </c>
      <c r="H30" s="82">
        <v>23211.77</v>
      </c>
      <c r="I30" s="80">
        <f t="shared" si="0"/>
        <v>39.175044243665383</v>
      </c>
      <c r="J30" s="80">
        <f t="shared" si="1"/>
        <v>150.71501386264617</v>
      </c>
    </row>
    <row r="31" spans="2:10" x14ac:dyDescent="0.25">
      <c r="B31" s="14"/>
      <c r="C31" s="14"/>
      <c r="D31" s="15" t="s">
        <v>151</v>
      </c>
      <c r="E31" s="17" t="s">
        <v>251</v>
      </c>
      <c r="F31" s="10"/>
      <c r="G31" s="11">
        <v>30583</v>
      </c>
      <c r="H31" s="82">
        <v>31094.68</v>
      </c>
      <c r="I31" s="11"/>
      <c r="J31" s="11">
        <f t="shared" si="1"/>
        <v>101.67308635516463</v>
      </c>
    </row>
    <row r="33" spans="1:15" ht="15.75" x14ac:dyDescent="0.25">
      <c r="A33" s="366" t="s">
        <v>19</v>
      </c>
      <c r="B33" s="386"/>
      <c r="C33" s="386"/>
      <c r="D33" s="386"/>
      <c r="E33" s="386"/>
      <c r="F33" s="386"/>
      <c r="G33" s="386"/>
      <c r="H33" s="386"/>
      <c r="I33" s="386"/>
    </row>
    <row r="34" spans="1:15" ht="18" x14ac:dyDescent="0.25">
      <c r="A34" s="5"/>
      <c r="B34" s="5"/>
      <c r="C34" s="5"/>
      <c r="D34" s="5"/>
      <c r="E34" s="5"/>
      <c r="F34" s="5"/>
      <c r="G34" s="5"/>
      <c r="H34" s="6"/>
      <c r="I34" s="6"/>
    </row>
    <row r="35" spans="1:15" ht="25.5" x14ac:dyDescent="0.25">
      <c r="B35" s="23" t="s">
        <v>14</v>
      </c>
      <c r="C35" s="22" t="s">
        <v>15</v>
      </c>
      <c r="D35" s="22" t="s">
        <v>16</v>
      </c>
      <c r="E35" s="22" t="s">
        <v>20</v>
      </c>
      <c r="F35" s="22" t="s">
        <v>203</v>
      </c>
      <c r="G35" s="23" t="s">
        <v>204</v>
      </c>
      <c r="H35" s="23" t="s">
        <v>205</v>
      </c>
      <c r="I35" s="23" t="s">
        <v>168</v>
      </c>
      <c r="J35" s="23" t="s">
        <v>167</v>
      </c>
    </row>
    <row r="36" spans="1:15" ht="15.75" customHeight="1" x14ac:dyDescent="0.25">
      <c r="B36" s="154">
        <v>3</v>
      </c>
      <c r="C36" s="154"/>
      <c r="D36" s="154"/>
      <c r="E36" s="154" t="s">
        <v>21</v>
      </c>
      <c r="F36" s="157">
        <f>F37+F44+F53+F58</f>
        <v>1681962.1700000002</v>
      </c>
      <c r="G36" s="157">
        <f>G37+G44+G53+G58</f>
        <v>1536275.22</v>
      </c>
      <c r="H36" s="157">
        <f>H37+H44+H53+H58+H64</f>
        <v>2018109.0399999998</v>
      </c>
      <c r="I36" s="157">
        <f>H36/F36*100</f>
        <v>119.98540014725774</v>
      </c>
      <c r="J36" s="157">
        <f>H36/G36*100</f>
        <v>131.36376957248584</v>
      </c>
    </row>
    <row r="37" spans="1:15" ht="15.75" customHeight="1" x14ac:dyDescent="0.25">
      <c r="B37" s="138"/>
      <c r="C37" s="139">
        <v>31</v>
      </c>
      <c r="D37" s="139"/>
      <c r="E37" s="139" t="s">
        <v>22</v>
      </c>
      <c r="F37" s="137">
        <f>F38+F39+F40+F41</f>
        <v>1342260.6400000001</v>
      </c>
      <c r="G37" s="137">
        <f>G38+G39+G40</f>
        <v>1243001.26</v>
      </c>
      <c r="H37" s="137">
        <f>H38+H39+H40+H41+H42+H43</f>
        <v>1603874.1199999999</v>
      </c>
      <c r="I37" s="137">
        <f>H37/F37*100</f>
        <v>119.49051266227994</v>
      </c>
      <c r="J37" s="137">
        <f>H37/G37*100</f>
        <v>129.03238086822211</v>
      </c>
      <c r="O37" s="356"/>
    </row>
    <row r="38" spans="1:15" x14ac:dyDescent="0.25">
      <c r="B38" s="14"/>
      <c r="C38" s="14"/>
      <c r="D38" s="15">
        <v>11</v>
      </c>
      <c r="E38" s="15" t="s">
        <v>18</v>
      </c>
      <c r="F38" s="338">
        <v>5044.6499999999996</v>
      </c>
      <c r="G38" s="338">
        <f>'POSEBNI DIO'!F104+'POSEBNI DIO'!F125</f>
        <v>5045.4800000000005</v>
      </c>
      <c r="H38" s="80">
        <f>'POSEBNI DIO'!G104+'POSEBNI DIO'!G125</f>
        <v>5135.4800000000005</v>
      </c>
      <c r="I38" s="80">
        <f>H38/F38*100</f>
        <v>101.80052134439457</v>
      </c>
      <c r="J38" s="80">
        <f>H38/G38*100</f>
        <v>101.78377478455964</v>
      </c>
      <c r="O38" s="362">
        <f>'POSEBNI DIO'!F80+'POSEBNI DIO'!F82+'POSEBNI DIO'!F84+'POSEBNI DIO'!F105+'POSEBNI DIO'!F107+'POSEBNI DIO'!F109</f>
        <v>3842.38</v>
      </c>
    </row>
    <row r="39" spans="1:15" x14ac:dyDescent="0.25">
      <c r="B39" s="14"/>
      <c r="C39" s="14"/>
      <c r="D39" s="15" t="s">
        <v>151</v>
      </c>
      <c r="E39" s="15" t="s">
        <v>152</v>
      </c>
      <c r="F39" s="338">
        <v>28586.32</v>
      </c>
      <c r="G39" s="338">
        <f>'POSEBNI DIO'!F116+'POSEBNI DIO'!F133</f>
        <v>28588.959999999999</v>
      </c>
      <c r="H39" s="80">
        <f>'POSEBNI DIO'!G116+'POSEBNI DIO'!G133</f>
        <v>29100.959999999999</v>
      </c>
      <c r="I39" s="80">
        <f t="shared" ref="I39:I67" si="4">H39/F39*100</f>
        <v>101.80030168276295</v>
      </c>
      <c r="J39" s="80">
        <f>H39/G39*100</f>
        <v>101.79090110308316</v>
      </c>
      <c r="O39" s="362" t="e">
        <f>'POSEBNI DIO'!F133+'POSEBNI DIO'!#REF!+'POSEBNI DIO'!#REF!+'POSEBNI DIO'!F92+'POSEBNI DIO'!F94+'POSEBNI DIO'!F96</f>
        <v>#REF!</v>
      </c>
    </row>
    <row r="40" spans="1:15" x14ac:dyDescent="0.25">
      <c r="B40" s="14"/>
      <c r="C40" s="14"/>
      <c r="D40" s="15" t="s">
        <v>150</v>
      </c>
      <c r="E40" s="15" t="s">
        <v>130</v>
      </c>
      <c r="F40" s="338">
        <f>'POSEBNI DIO'!E244+'POSEBNI DIO'!E317</f>
        <v>1308251.2900000003</v>
      </c>
      <c r="G40" s="338">
        <f>'POSEBNI DIO'!F244+'POSEBNI DIO'!F317</f>
        <v>1209366.82</v>
      </c>
      <c r="H40" s="80">
        <f>'POSEBNI DIO'!G244+'POSEBNI DIO'!G317</f>
        <v>1568995.04</v>
      </c>
      <c r="I40" s="80">
        <f t="shared" si="4"/>
        <v>119.93070841917532</v>
      </c>
      <c r="J40" s="80">
        <f>H40/G40*100</f>
        <v>129.73690149693374</v>
      </c>
      <c r="O40" s="362">
        <f>'POSEBNI DIO'!F245+'POSEBNI DIO'!F249+'POSEBNI DIO'!F254+'POSEBNI DIO'!F318+'POSEBNI DIO'!F321+'POSEBNI DIO'!F323</f>
        <v>1209366.82</v>
      </c>
    </row>
    <row r="41" spans="1:15" x14ac:dyDescent="0.25">
      <c r="B41" s="14"/>
      <c r="C41" s="14"/>
      <c r="D41" s="15" t="s">
        <v>133</v>
      </c>
      <c r="E41" s="15" t="s">
        <v>32</v>
      </c>
      <c r="F41" s="80">
        <f>'POSEBNI DIO'!E392</f>
        <v>378.38</v>
      </c>
      <c r="G41" s="123"/>
      <c r="H41" s="80"/>
      <c r="I41" s="80"/>
      <c r="J41" s="80"/>
      <c r="O41" s="362">
        <f>'POSEBNI DIO'!F391</f>
        <v>0</v>
      </c>
    </row>
    <row r="42" spans="1:15" x14ac:dyDescent="0.25">
      <c r="B42" s="14"/>
      <c r="C42" s="14"/>
      <c r="D42" s="15" t="s">
        <v>246</v>
      </c>
      <c r="E42" s="15" t="s">
        <v>155</v>
      </c>
      <c r="F42" s="80">
        <f>'POSEBNI DIO'!E230</f>
        <v>0</v>
      </c>
      <c r="G42" s="80">
        <f>'POSEBNI DIO'!F230</f>
        <v>0</v>
      </c>
      <c r="H42" s="80">
        <f>'POSEBNI DIO'!G230</f>
        <v>119.17999999999999</v>
      </c>
      <c r="I42" s="80"/>
      <c r="J42" s="80"/>
      <c r="O42" s="363"/>
    </row>
    <row r="43" spans="1:15" x14ac:dyDescent="0.25">
      <c r="B43" s="14"/>
      <c r="C43" s="14"/>
      <c r="D43" s="15" t="s">
        <v>247</v>
      </c>
      <c r="E43" s="15" t="s">
        <v>66</v>
      </c>
      <c r="F43" s="80">
        <f>'POSEBNI DIO'!E330</f>
        <v>0</v>
      </c>
      <c r="G43" s="80">
        <f>'POSEBNI DIO'!F330</f>
        <v>0</v>
      </c>
      <c r="H43" s="80">
        <f>'POSEBNI DIO'!G330</f>
        <v>523.45999999999992</v>
      </c>
      <c r="I43" s="80"/>
      <c r="J43" s="80"/>
      <c r="O43" s="363"/>
    </row>
    <row r="44" spans="1:15" x14ac:dyDescent="0.25">
      <c r="B44" s="135"/>
      <c r="C44" s="135">
        <v>32</v>
      </c>
      <c r="D44" s="136"/>
      <c r="E44" s="135" t="s">
        <v>31</v>
      </c>
      <c r="F44" s="137">
        <f>F45+F46+F47+F48+F49+F50+F51+F52</f>
        <v>283852.45000000007</v>
      </c>
      <c r="G44" s="137">
        <f>G45+G46+G47+G48+G49+G50+G51+G52</f>
        <v>242451.15</v>
      </c>
      <c r="H44" s="137">
        <f>H45+H46+H47+H48+H49+H50+H51+H52</f>
        <v>360289.72</v>
      </c>
      <c r="I44" s="83">
        <f>H44/F44*100</f>
        <v>126.9285221952461</v>
      </c>
      <c r="J44" s="137">
        <f>H44/G44*100</f>
        <v>148.603015494049</v>
      </c>
      <c r="O44" s="356"/>
    </row>
    <row r="45" spans="1:15" x14ac:dyDescent="0.25">
      <c r="B45" s="14"/>
      <c r="C45" s="14"/>
      <c r="D45" s="15">
        <v>11</v>
      </c>
      <c r="E45" s="15" t="s">
        <v>18</v>
      </c>
      <c r="F45" s="338">
        <v>12005.46</v>
      </c>
      <c r="G45" s="338">
        <v>4755.62</v>
      </c>
      <c r="H45" s="80">
        <f>'POSEBNI DIO'!G13+'POSEBNI DIO'!G59+'POSEBNI DIO'!G65+'POSEBNI DIO'!G69+'POSEBNI DIO'!G72+'POSEBNI DIO'!G75+'POSEBNI DIO'!G86+'POSEBNI DIO'!G111+'POSEBNI DIO'!G129+'POSEBNI DIO'!G142+'POSEBNI DIO'!G158</f>
        <v>7252.3700000000008</v>
      </c>
      <c r="I45" s="80">
        <f t="shared" si="4"/>
        <v>60.408930603242204</v>
      </c>
      <c r="J45" s="80">
        <f>H45/G45*100</f>
        <v>152.50104087374518</v>
      </c>
      <c r="O45" s="362" t="e">
        <f>'POSEBNI DIO'!F13+'POSEBNI DIO'!F59+'POSEBNI DIO'!F61+'POSEBNI DIO'!F65+'POSEBNI DIO'!#REF!+'POSEBNI DIO'!F87+'POSEBNI DIO'!F112+'POSEBNI DIO'!F142+'POSEBNI DIO'!F154</f>
        <v>#REF!</v>
      </c>
    </row>
    <row r="46" spans="1:15" x14ac:dyDescent="0.25">
      <c r="B46" s="14"/>
      <c r="C46" s="14"/>
      <c r="D46" s="15">
        <v>41</v>
      </c>
      <c r="E46" s="15" t="s">
        <v>142</v>
      </c>
      <c r="F46" s="338">
        <f>'POSEBNI DIO'!E19+'POSEBNI DIO'!E50</f>
        <v>101767.60000000002</v>
      </c>
      <c r="G46" s="338">
        <f>'POSEBNI DIO'!F19+'POSEBNI DIO'!F50</f>
        <v>81444</v>
      </c>
      <c r="H46" s="80">
        <f>'POSEBNI DIO'!G19+'POSEBNI DIO'!G51+'POSEBNI DIO'!G53</f>
        <v>81444</v>
      </c>
      <c r="I46" s="80">
        <f t="shared" si="4"/>
        <v>80.029400319944642</v>
      </c>
      <c r="J46" s="80">
        <f>H46/G46*100</f>
        <v>100</v>
      </c>
      <c r="O46" s="362">
        <f>'POSEBNI DIO'!F19+'POSEBNI DIO'!F51+'POSEBNI DIO'!F53</f>
        <v>81444</v>
      </c>
    </row>
    <row r="47" spans="1:15" x14ac:dyDescent="0.25">
      <c r="B47" s="14"/>
      <c r="C47" s="14"/>
      <c r="D47" s="15">
        <v>33</v>
      </c>
      <c r="E47" s="15" t="s">
        <v>32</v>
      </c>
      <c r="F47" s="338">
        <v>9176.51</v>
      </c>
      <c r="G47" s="338">
        <f>'POSEBNI DIO'!F163</f>
        <v>8847.869999999999</v>
      </c>
      <c r="H47" s="80">
        <f>'POSEBNI DIO'!G163</f>
        <v>9286.09</v>
      </c>
      <c r="I47" s="80">
        <f t="shared" si="4"/>
        <v>101.19413589698043</v>
      </c>
      <c r="J47" s="80">
        <f t="shared" ref="J47:J52" si="5">H47/G47*100</f>
        <v>104.95283045523954</v>
      </c>
      <c r="O47" s="362">
        <f>'POSEBNI DIO'!F164+'POSEBNI DIO'!F168+'POSEBNI DIO'!F175+'POSEBNI DIO'!F183</f>
        <v>8847.869999999999</v>
      </c>
    </row>
    <row r="48" spans="1:15" x14ac:dyDescent="0.25">
      <c r="B48" s="14"/>
      <c r="C48" s="14"/>
      <c r="D48" s="15" t="s">
        <v>150</v>
      </c>
      <c r="E48" s="15" t="s">
        <v>130</v>
      </c>
      <c r="F48" s="338">
        <v>62519.360000000001</v>
      </c>
      <c r="G48" s="338">
        <v>59878.44</v>
      </c>
      <c r="H48" s="80">
        <f>'POSEBNI DIO'!G223+'POSEBNI DIO'!G251+'POSEBNI DIO'!G269+'POSEBNI DIO'!G274+'POSEBNI DIO'!G285+'POSEBNI DIO'!G313+'POSEBNI DIO'!G325+'POSEBNI DIO'!G388+'POSEBNI DIO'!G340</f>
        <v>201581.57</v>
      </c>
      <c r="I48" s="80">
        <f t="shared" si="4"/>
        <v>322.43063588622789</v>
      </c>
      <c r="J48" s="80">
        <f t="shared" si="5"/>
        <v>336.65133894603804</v>
      </c>
      <c r="O48" s="362">
        <f>'POSEBNI DIO'!F223+'POSEBNI DIO'!F257+'POSEBNI DIO'!F252+'POSEBNI DIO'!F259+'POSEBNI DIO'!F269+'POSEBNI DIO'!F275+'POSEBNI DIO'!F277+'POSEBNI DIO'!F313+'POSEBNI DIO'!F326</f>
        <v>57178.579999999994</v>
      </c>
    </row>
    <row r="49" spans="2:15" x14ac:dyDescent="0.25">
      <c r="B49" s="14"/>
      <c r="C49" s="14"/>
      <c r="D49" s="15" t="s">
        <v>154</v>
      </c>
      <c r="E49" s="15" t="s">
        <v>66</v>
      </c>
      <c r="F49" s="338">
        <f>'POSEBNI DIO'!E195+'POSEBNI DIO'!E295+'POSEBNI DIO'!E335+'POSEBNI DIO'!E382</f>
        <v>92936.630000000019</v>
      </c>
      <c r="G49" s="338">
        <f>'POSEBNI DIO'!F195+'POSEBNI DIO'!F295+'POSEBNI DIO'!F335+'POSEBNI DIO'!F382</f>
        <v>84610.72</v>
      </c>
      <c r="H49" s="80">
        <f>'POSEBNI DIO'!G195+'POSEBNI DIO'!G295+'POSEBNI DIO'!G335+'POSEBNI DIO'!G382</f>
        <v>50028.070000000007</v>
      </c>
      <c r="I49" s="80">
        <f t="shared" si="4"/>
        <v>53.830303508960888</v>
      </c>
      <c r="J49" s="80">
        <f t="shared" si="5"/>
        <v>59.127342256394947</v>
      </c>
      <c r="O49" s="362" t="e">
        <f>'POSEBNI DIO'!F195+'POSEBNI DIO'!#REF!+'POSEBNI DIO'!#REF!+'POSEBNI DIO'!#REF!+'POSEBNI DIO'!F296+'POSEBNI DIO'!F298+'POSEBNI DIO'!F304+'POSEBNI DIO'!F382</f>
        <v>#REF!</v>
      </c>
    </row>
    <row r="50" spans="2:15" x14ac:dyDescent="0.25">
      <c r="B50" s="14"/>
      <c r="C50" s="14"/>
      <c r="D50" s="15">
        <v>37</v>
      </c>
      <c r="E50" s="15" t="s">
        <v>155</v>
      </c>
      <c r="F50" s="338">
        <v>2957.09</v>
      </c>
      <c r="G50" s="338">
        <f>'POSEBNI DIO'!G354</f>
        <v>0</v>
      </c>
      <c r="H50" s="80">
        <f>'POSEBNI DIO'!G233+'POSEBNI DIO'!G354+'POSEBNI DIO'!G281</f>
        <v>2737.79</v>
      </c>
      <c r="I50" s="80">
        <f t="shared" si="4"/>
        <v>92.583925413159548</v>
      </c>
      <c r="J50" s="80"/>
      <c r="O50" s="362">
        <f>'POSEBNI DIO'!F355+'POSEBNI DIO'!F357+'POSEBNI DIO'!F359</f>
        <v>0</v>
      </c>
    </row>
    <row r="51" spans="2:15" x14ac:dyDescent="0.25">
      <c r="B51" s="14"/>
      <c r="C51" s="14"/>
      <c r="D51" s="15" t="s">
        <v>157</v>
      </c>
      <c r="E51" s="15" t="s">
        <v>158</v>
      </c>
      <c r="F51" s="338">
        <f>'POSEBNI DIO'!E211+'POSEBNI DIO'!E289</f>
        <v>0</v>
      </c>
      <c r="G51" s="338">
        <f>'POSEBNI DIO'!F211+'POSEBNI DIO'!F289</f>
        <v>920.78</v>
      </c>
      <c r="H51" s="80">
        <f>'POSEBNI DIO'!G211+'POSEBNI DIO'!G289</f>
        <v>5966.11</v>
      </c>
      <c r="I51" s="80"/>
      <c r="J51" s="80">
        <f t="shared" si="5"/>
        <v>647.94087621364497</v>
      </c>
      <c r="O51" s="362">
        <f>'POSEBNI DIO'!F289</f>
        <v>920.78</v>
      </c>
    </row>
    <row r="52" spans="2:15" x14ac:dyDescent="0.25">
      <c r="B52" s="14"/>
      <c r="C52" s="14"/>
      <c r="D52" s="15" t="s">
        <v>151</v>
      </c>
      <c r="E52" s="15" t="s">
        <v>152</v>
      </c>
      <c r="F52" s="338">
        <f>'POSEBNI DIO'!E98+'POSEBNI DIO'!E120+'POSEBNI DIO'!E137</f>
        <v>2489.8000000000002</v>
      </c>
      <c r="G52" s="338">
        <f>'POSEBNI DIO'!F98+'POSEBNI DIO'!F120+'POSEBNI DIO'!F137</f>
        <v>1993.7200000000003</v>
      </c>
      <c r="H52" s="80">
        <f>'POSEBNI DIO'!G98+'POSEBNI DIO'!G120+'POSEBNI DIO'!G137</f>
        <v>1993.7200000000003</v>
      </c>
      <c r="I52" s="80"/>
      <c r="J52" s="80">
        <f t="shared" si="5"/>
        <v>100</v>
      </c>
      <c r="O52" s="362">
        <f>'POSEBNI DIO'!F99+'POSEBNI DIO'!F137</f>
        <v>432.88</v>
      </c>
    </row>
    <row r="53" spans="2:15" x14ac:dyDescent="0.25">
      <c r="B53" s="135"/>
      <c r="C53" s="135">
        <v>34</v>
      </c>
      <c r="D53" s="136"/>
      <c r="E53" s="135" t="s">
        <v>46</v>
      </c>
      <c r="F53" s="83">
        <f>F54+F55+F57</f>
        <v>4280.93</v>
      </c>
      <c r="G53" s="83">
        <f>G54+G55+G56+G57</f>
        <v>4010</v>
      </c>
      <c r="H53" s="83">
        <f>H54+H55+H56+H57</f>
        <v>10360.23</v>
      </c>
      <c r="I53" s="83">
        <f>H53/F53*100</f>
        <v>242.00886256023804</v>
      </c>
      <c r="J53" s="83">
        <f>H53/G53*100</f>
        <v>258.35985037406482</v>
      </c>
      <c r="O53" s="356"/>
    </row>
    <row r="54" spans="2:15" x14ac:dyDescent="0.25">
      <c r="B54" s="14"/>
      <c r="C54" s="28"/>
      <c r="D54" s="15">
        <v>41</v>
      </c>
      <c r="E54" s="15" t="s">
        <v>142</v>
      </c>
      <c r="F54" s="80">
        <v>1526.31</v>
      </c>
      <c r="G54" s="338">
        <f>'POSEBNI DIO'!F42</f>
        <v>1000</v>
      </c>
      <c r="H54" s="80">
        <f>'POSEBNI DIO'!G42</f>
        <v>1000</v>
      </c>
      <c r="I54" s="80">
        <f t="shared" si="4"/>
        <v>65.517489893927177</v>
      </c>
      <c r="J54" s="80">
        <f>H54/G54*100</f>
        <v>100</v>
      </c>
      <c r="O54" s="362">
        <f>'POSEBNI DIO'!F43</f>
        <v>0</v>
      </c>
    </row>
    <row r="55" spans="2:15" x14ac:dyDescent="0.25">
      <c r="B55" s="14"/>
      <c r="C55" s="28"/>
      <c r="D55" s="15">
        <v>33</v>
      </c>
      <c r="E55" s="15" t="s">
        <v>32</v>
      </c>
      <c r="F55" s="80">
        <v>95.48</v>
      </c>
      <c r="G55" s="338">
        <f>'POSEBNI DIO'!F189</f>
        <v>10</v>
      </c>
      <c r="H55" s="80">
        <f>'POSEBNI DIO'!G189</f>
        <v>0.75</v>
      </c>
      <c r="I55" s="80">
        <f t="shared" si="4"/>
        <v>0.78550481776288228</v>
      </c>
      <c r="J55" s="80">
        <f t="shared" ref="J55:J57" si="6">H55/G55*100</f>
        <v>7.5</v>
      </c>
      <c r="O55" s="362">
        <f>'POSEBNI DIO'!F189</f>
        <v>10</v>
      </c>
    </row>
    <row r="56" spans="2:15" x14ac:dyDescent="0.25">
      <c r="B56" s="14"/>
      <c r="C56" s="28"/>
      <c r="D56" s="15">
        <v>37</v>
      </c>
      <c r="E56" s="15" t="s">
        <v>155</v>
      </c>
      <c r="F56" s="338">
        <f>'POSEBNI DIO'!E237</f>
        <v>0</v>
      </c>
      <c r="G56" s="338">
        <f>'POSEBNI DIO'!F237</f>
        <v>0</v>
      </c>
      <c r="H56" s="80">
        <f>'POSEBNI DIO'!G237</f>
        <v>411.64000000000004</v>
      </c>
      <c r="I56" s="80"/>
      <c r="J56" s="80"/>
      <c r="O56" s="362"/>
    </row>
    <row r="57" spans="2:15" x14ac:dyDescent="0.25">
      <c r="B57" s="14"/>
      <c r="C57" s="28"/>
      <c r="D57" s="15" t="s">
        <v>150</v>
      </c>
      <c r="E57" s="15" t="s">
        <v>130</v>
      </c>
      <c r="F57" s="80">
        <f>'POSEBNI DIO'!E263</f>
        <v>2659.14</v>
      </c>
      <c r="G57" s="338">
        <f>'POSEBNI DIO'!F263</f>
        <v>3000</v>
      </c>
      <c r="H57" s="80">
        <f>'POSEBNI DIO'!G263</f>
        <v>8947.84</v>
      </c>
      <c r="I57" s="80">
        <f t="shared" si="4"/>
        <v>336.4937536195913</v>
      </c>
      <c r="J57" s="80">
        <f t="shared" si="6"/>
        <v>298.26133333333337</v>
      </c>
      <c r="O57" s="362">
        <f>'POSEBNI DIO'!F263</f>
        <v>3000</v>
      </c>
    </row>
    <row r="58" spans="2:15" ht="34.5" customHeight="1" x14ac:dyDescent="0.25">
      <c r="B58" s="135"/>
      <c r="C58" s="140">
        <v>37</v>
      </c>
      <c r="D58" s="136"/>
      <c r="E58" s="134" t="s">
        <v>147</v>
      </c>
      <c r="F58" s="83">
        <f>F59+F60+F61+F62</f>
        <v>51568.149999999994</v>
      </c>
      <c r="G58" s="83">
        <f>G60+G61</f>
        <v>46812.81</v>
      </c>
      <c r="H58" s="83">
        <f>H59+H60+H61+H62+H63</f>
        <v>42366.96</v>
      </c>
      <c r="I58" s="83">
        <f t="shared" si="4"/>
        <v>82.157223014593313</v>
      </c>
      <c r="J58" s="83">
        <f>H58/G58*100</f>
        <v>90.5029200340676</v>
      </c>
      <c r="O58" s="356"/>
    </row>
    <row r="59" spans="2:15" x14ac:dyDescent="0.25">
      <c r="B59" s="14"/>
      <c r="C59" s="28"/>
      <c r="D59" s="15">
        <v>11</v>
      </c>
      <c r="E59" s="15" t="s">
        <v>18</v>
      </c>
      <c r="F59" s="348">
        <f>'POSEBNI DIO'!E9</f>
        <v>5550.85</v>
      </c>
      <c r="G59" s="123">
        <v>0</v>
      </c>
      <c r="H59" s="80">
        <f>'POSEBNI DIO'!G9</f>
        <v>5302.67</v>
      </c>
      <c r="I59" s="80">
        <f t="shared" si="4"/>
        <v>95.528973040165013</v>
      </c>
      <c r="J59" s="80"/>
      <c r="O59" s="362">
        <f>'POSEBNI DIO'!F10</f>
        <v>0</v>
      </c>
    </row>
    <row r="60" spans="2:15" x14ac:dyDescent="0.25">
      <c r="B60" s="14"/>
      <c r="C60" s="28"/>
      <c r="D60" s="15" t="s">
        <v>150</v>
      </c>
      <c r="E60" s="15" t="s">
        <v>130</v>
      </c>
      <c r="F60" s="338">
        <v>43884.18</v>
      </c>
      <c r="G60" s="338">
        <f>'POSEBNI DIO'!F265+'POSEBNI DIO'!F372</f>
        <v>44422.81</v>
      </c>
      <c r="H60" s="80">
        <f>'POSEBNI DIO'!G265+'POSEBNI DIO'!G372</f>
        <v>34378.29</v>
      </c>
      <c r="I60" s="80">
        <f>H60/F60*100</f>
        <v>78.338686059532165</v>
      </c>
      <c r="J60" s="80">
        <f>H60/O60*100</f>
        <v>77.388823444532221</v>
      </c>
      <c r="O60" s="362">
        <f>'POSEBNI DIO'!F265+'POSEBNI DIO'!F372</f>
        <v>44422.81</v>
      </c>
    </row>
    <row r="61" spans="2:15" x14ac:dyDescent="0.25">
      <c r="B61" s="14"/>
      <c r="C61" s="28"/>
      <c r="D61" s="15">
        <v>41</v>
      </c>
      <c r="E61" s="15" t="s">
        <v>142</v>
      </c>
      <c r="F61" s="338">
        <f>'POSEBNI DIO'!E45</f>
        <v>2130.1999999999998</v>
      </c>
      <c r="G61" s="338">
        <f>'POSEBNI DIO'!F45</f>
        <v>2390</v>
      </c>
      <c r="H61" s="80">
        <f>'POSEBNI DIO'!G45</f>
        <v>2390</v>
      </c>
      <c r="I61" s="80">
        <f>H61/F61*100</f>
        <v>112.19603793071073</v>
      </c>
      <c r="J61" s="80"/>
      <c r="O61" s="362">
        <f>'POSEBNI DIO'!F46</f>
        <v>0</v>
      </c>
    </row>
    <row r="62" spans="2:15" x14ac:dyDescent="0.25">
      <c r="B62" s="14"/>
      <c r="C62" s="28"/>
      <c r="D62" s="15">
        <v>33</v>
      </c>
      <c r="E62" s="15" t="s">
        <v>32</v>
      </c>
      <c r="F62" s="338">
        <f>'POSEBNI DIO'!E192</f>
        <v>2.92</v>
      </c>
      <c r="G62" s="338">
        <f>'POSEBNI DIO'!F192</f>
        <v>0</v>
      </c>
      <c r="H62" s="80">
        <f>'POSEBNI DIO'!G192</f>
        <v>0</v>
      </c>
      <c r="I62" s="80">
        <f>H62/F62*100</f>
        <v>0</v>
      </c>
      <c r="J62" s="80"/>
      <c r="O62" s="362"/>
    </row>
    <row r="63" spans="2:15" x14ac:dyDescent="0.25">
      <c r="B63" s="14"/>
      <c r="C63" s="28"/>
      <c r="D63" s="15">
        <v>37</v>
      </c>
      <c r="E63" s="15" t="s">
        <v>155</v>
      </c>
      <c r="F63" s="123">
        <v>0</v>
      </c>
      <c r="G63" s="123">
        <v>0</v>
      </c>
      <c r="H63" s="80">
        <f>'POSEBNI DIO'!G240</f>
        <v>296</v>
      </c>
      <c r="I63" s="80"/>
      <c r="J63" s="80"/>
      <c r="O63" s="362">
        <f>'POSEBNI DIO'!F192</f>
        <v>0</v>
      </c>
    </row>
    <row r="64" spans="2:15" x14ac:dyDescent="0.25">
      <c r="B64" s="135"/>
      <c r="C64" s="140">
        <v>38</v>
      </c>
      <c r="D64" s="136"/>
      <c r="E64" s="136"/>
      <c r="F64" s="83"/>
      <c r="G64" s="347"/>
      <c r="H64" s="83">
        <f>H65</f>
        <v>1218.01</v>
      </c>
      <c r="I64" s="83"/>
      <c r="J64" s="83"/>
      <c r="O64" s="363"/>
    </row>
    <row r="65" spans="2:15" ht="14.25" customHeight="1" x14ac:dyDescent="0.25">
      <c r="B65" s="14"/>
      <c r="C65" s="28"/>
      <c r="D65" s="15" t="s">
        <v>150</v>
      </c>
      <c r="E65" s="15" t="s">
        <v>130</v>
      </c>
      <c r="F65" s="80"/>
      <c r="G65" s="76"/>
      <c r="H65" s="80">
        <v>1218.01</v>
      </c>
      <c r="I65" s="80"/>
      <c r="J65" s="80"/>
      <c r="O65" s="363"/>
    </row>
    <row r="66" spans="2:15" ht="25.5" x14ac:dyDescent="0.25">
      <c r="B66" s="151">
        <v>4</v>
      </c>
      <c r="C66" s="152"/>
      <c r="D66" s="152"/>
      <c r="E66" s="153" t="s">
        <v>23</v>
      </c>
      <c r="F66" s="96">
        <f>F67</f>
        <v>36581.729999999996</v>
      </c>
      <c r="G66" s="96">
        <f t="shared" ref="G66:H66" si="7">G67</f>
        <v>40581.18</v>
      </c>
      <c r="H66" s="96">
        <f t="shared" si="7"/>
        <v>51655.92</v>
      </c>
      <c r="I66" s="157">
        <f>H66/F66*100</f>
        <v>141.2068811398477</v>
      </c>
      <c r="J66" s="96">
        <f>H66/G66*100</f>
        <v>127.29033507650591</v>
      </c>
      <c r="O66" s="356"/>
    </row>
    <row r="67" spans="2:15" ht="25.5" customHeight="1" x14ac:dyDescent="0.25">
      <c r="B67" s="149"/>
      <c r="C67" s="149">
        <v>42</v>
      </c>
      <c r="D67" s="149"/>
      <c r="E67" s="150" t="s">
        <v>39</v>
      </c>
      <c r="F67" s="83">
        <f>F68+F69+F70+F72+F73</f>
        <v>36581.729999999996</v>
      </c>
      <c r="G67" s="83">
        <f>G68+G69+G70+G71+G72+G73</f>
        <v>40581.18</v>
      </c>
      <c r="H67" s="83">
        <f>H68+H69+H70+H71+H72+H73</f>
        <v>51655.92</v>
      </c>
      <c r="I67" s="83">
        <f t="shared" si="4"/>
        <v>141.2068811398477</v>
      </c>
      <c r="J67" s="83">
        <f>H67/G67*100</f>
        <v>127.29033507650591</v>
      </c>
      <c r="O67" s="356"/>
    </row>
    <row r="68" spans="2:15" x14ac:dyDescent="0.25">
      <c r="B68" s="16"/>
      <c r="C68" s="16"/>
      <c r="D68" s="16">
        <v>33</v>
      </c>
      <c r="E68" s="15" t="s">
        <v>32</v>
      </c>
      <c r="F68" s="80">
        <f>'POSEBNI DIO'!E344</f>
        <v>67.150000000000006</v>
      </c>
      <c r="G68" s="80">
        <f>'POSEBNI DIO'!F344</f>
        <v>398.17</v>
      </c>
      <c r="H68" s="80">
        <f>'POSEBNI DIO'!G344</f>
        <v>409.38</v>
      </c>
      <c r="I68" s="80">
        <f>H68/F68*100</f>
        <v>609.65003723008181</v>
      </c>
      <c r="J68" s="80">
        <f>H68/G68*100</f>
        <v>102.81538036517065</v>
      </c>
      <c r="O68" s="362">
        <f>'POSEBNI DIO'!F345+'POSEBNI DIO'!F347</f>
        <v>398.17</v>
      </c>
    </row>
    <row r="69" spans="2:15" x14ac:dyDescent="0.25">
      <c r="B69" s="16"/>
      <c r="C69" s="16"/>
      <c r="D69" s="15">
        <v>37</v>
      </c>
      <c r="E69" s="15" t="s">
        <v>155</v>
      </c>
      <c r="F69" s="338">
        <f>'POSEBNI DIO'!E362</f>
        <v>1662.3600000000001</v>
      </c>
      <c r="G69" s="338">
        <f>'POSEBNI DIO'!F362</f>
        <v>5384</v>
      </c>
      <c r="H69" s="80">
        <f>'POSEBNI DIO'!G362</f>
        <v>848.44</v>
      </c>
      <c r="I69" s="80">
        <f t="shared" ref="I69:I73" si="8">H69/F69*100</f>
        <v>51.038282923073218</v>
      </c>
      <c r="J69" s="80">
        <f t="shared" ref="J69:J73" si="9">H69/G69*100</f>
        <v>15.758543833580982</v>
      </c>
      <c r="O69" s="362">
        <f>'POSEBNI DIO'!F362</f>
        <v>5384</v>
      </c>
    </row>
    <row r="70" spans="2:15" x14ac:dyDescent="0.25">
      <c r="B70" s="16"/>
      <c r="C70" s="16"/>
      <c r="D70" s="15" t="s">
        <v>150</v>
      </c>
      <c r="E70" s="15" t="s">
        <v>130</v>
      </c>
      <c r="F70" s="338">
        <f>'POSEBNI DIO'!E350+'POSEBNI DIO'!E374</f>
        <v>29024.16</v>
      </c>
      <c r="G70" s="338">
        <f>'POSEBNI DIO'!F350+'POSEBNI DIO'!F374</f>
        <v>29199.01</v>
      </c>
      <c r="H70" s="80">
        <f>'POSEBNI DIO'!G350+'POSEBNI DIO'!G374</f>
        <v>43211.42</v>
      </c>
      <c r="I70" s="80">
        <f t="shared" si="8"/>
        <v>148.88086339105075</v>
      </c>
      <c r="J70" s="80">
        <f t="shared" si="9"/>
        <v>147.98933251504076</v>
      </c>
      <c r="O70" s="362">
        <f>'POSEBNI DIO'!F374+'POSEBNI DIO'!F350</f>
        <v>29199.01</v>
      </c>
    </row>
    <row r="71" spans="2:15" x14ac:dyDescent="0.25">
      <c r="B71" s="16"/>
      <c r="C71" s="16"/>
      <c r="D71" s="15" t="s">
        <v>157</v>
      </c>
      <c r="E71" s="15" t="s">
        <v>66</v>
      </c>
      <c r="F71" s="338">
        <f>'POSEBNI DIO'!E292+'POSEBNI DIO'!E368</f>
        <v>0</v>
      </c>
      <c r="G71" s="338">
        <f>'POSEBNI DIO'!F292+'POSEBNI DIO'!F368</f>
        <v>0</v>
      </c>
      <c r="H71" s="80">
        <f>'POSEBNI DIO'!G292+'POSEBNI DIO'!G368</f>
        <v>1665.43</v>
      </c>
      <c r="I71" s="80"/>
      <c r="J71" s="80"/>
      <c r="O71" s="362"/>
    </row>
    <row r="72" spans="2:15" x14ac:dyDescent="0.25">
      <c r="B72" s="16"/>
      <c r="C72" s="16"/>
      <c r="D72" s="15" t="s">
        <v>154</v>
      </c>
      <c r="E72" s="15" t="s">
        <v>66</v>
      </c>
      <c r="F72" s="338">
        <f>'POSEBNI DIO'!E310</f>
        <v>253.7</v>
      </c>
      <c r="G72" s="338">
        <f>'POSEBNI DIO'!F310</f>
        <v>0</v>
      </c>
      <c r="H72" s="80">
        <f>'POSEBNI DIO'!G310</f>
        <v>0</v>
      </c>
      <c r="I72" s="80">
        <f t="shared" si="8"/>
        <v>0</v>
      </c>
      <c r="J72" s="80"/>
      <c r="O72" s="362">
        <f>'POSEBNI DIO'!F310</f>
        <v>0</v>
      </c>
    </row>
    <row r="73" spans="2:15" x14ac:dyDescent="0.25">
      <c r="B73" s="16"/>
      <c r="C73" s="16"/>
      <c r="D73" s="15">
        <v>11</v>
      </c>
      <c r="E73" s="15" t="s">
        <v>18</v>
      </c>
      <c r="F73" s="338">
        <f>'POSEBNI DIO'!E147+'POSEBNI DIO'!E154</f>
        <v>5574.3600000000006</v>
      </c>
      <c r="G73" s="338">
        <f>'POSEBNI DIO'!F147+'POSEBNI DIO'!F154</f>
        <v>5600</v>
      </c>
      <c r="H73" s="80">
        <f>'POSEBNI DIO'!G147+'POSEBNI DIO'!G154</f>
        <v>5521.25</v>
      </c>
      <c r="I73" s="80">
        <f t="shared" si="8"/>
        <v>99.047244885511503</v>
      </c>
      <c r="J73" s="80">
        <f t="shared" si="9"/>
        <v>98.59375</v>
      </c>
      <c r="O73" s="362">
        <f>'POSEBNI DIO'!F147</f>
        <v>5000</v>
      </c>
    </row>
    <row r="74" spans="2:15" x14ac:dyDescent="0.25">
      <c r="B74" s="155"/>
      <c r="C74" s="155"/>
      <c r="D74" s="155"/>
      <c r="E74" s="156" t="s">
        <v>156</v>
      </c>
      <c r="F74" s="160">
        <f>F66+F36</f>
        <v>1718543.9000000001</v>
      </c>
      <c r="G74" s="160">
        <f>G66+G36</f>
        <v>1576856.4</v>
      </c>
      <c r="H74" s="160">
        <f>H66+H36</f>
        <v>2069764.9599999997</v>
      </c>
      <c r="I74" s="232"/>
      <c r="J74" s="160"/>
    </row>
  </sheetData>
  <mergeCells count="5">
    <mergeCell ref="A7:I7"/>
    <mergeCell ref="A33:I33"/>
    <mergeCell ref="A3:I3"/>
    <mergeCell ref="A5:I5"/>
    <mergeCell ref="A1:J1"/>
  </mergeCells>
  <pageMargins left="0.25" right="0.25" top="0.75" bottom="0.75" header="0.3" footer="0.3"/>
  <pageSetup paperSize="2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workbookViewId="0">
      <selection sqref="A1:J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366" t="s">
        <v>254</v>
      </c>
      <c r="B1" s="366"/>
      <c r="C1" s="366"/>
      <c r="D1" s="366"/>
      <c r="E1" s="366"/>
      <c r="F1" s="366"/>
      <c r="G1" s="366"/>
      <c r="H1" s="366"/>
      <c r="I1" s="366"/>
      <c r="J1" s="366"/>
      <c r="K1" s="195"/>
    </row>
    <row r="2" spans="1:11" ht="18" customHeight="1" x14ac:dyDescent="0.25">
      <c r="A2" s="5"/>
      <c r="B2" s="5"/>
      <c r="C2" s="5"/>
      <c r="D2" s="5"/>
      <c r="E2" s="5"/>
      <c r="F2" s="5"/>
    </row>
    <row r="3" spans="1:11" ht="15.75" x14ac:dyDescent="0.25">
      <c r="A3" s="366" t="s">
        <v>28</v>
      </c>
      <c r="B3" s="366"/>
      <c r="C3" s="366"/>
      <c r="D3" s="366"/>
      <c r="E3" s="387"/>
      <c r="F3" s="387"/>
    </row>
    <row r="4" spans="1:11" ht="18" x14ac:dyDescent="0.25">
      <c r="A4" s="5"/>
      <c r="B4" s="5"/>
      <c r="C4" s="5"/>
      <c r="D4" s="5"/>
      <c r="E4" s="6"/>
      <c r="F4" s="6"/>
    </row>
    <row r="5" spans="1:11" ht="18" customHeight="1" x14ac:dyDescent="0.25">
      <c r="A5" s="366" t="s">
        <v>13</v>
      </c>
      <c r="B5" s="367"/>
      <c r="C5" s="367"/>
      <c r="D5" s="367"/>
      <c r="E5" s="367"/>
      <c r="F5" s="367"/>
    </row>
    <row r="6" spans="1:11" ht="18" x14ac:dyDescent="0.25">
      <c r="A6" s="5"/>
      <c r="B6" s="5"/>
      <c r="C6" s="5"/>
      <c r="D6" s="5"/>
      <c r="E6" s="6"/>
      <c r="F6" s="6"/>
    </row>
    <row r="7" spans="1:11" ht="15.75" x14ac:dyDescent="0.25">
      <c r="A7" s="366" t="s">
        <v>24</v>
      </c>
      <c r="B7" s="386"/>
      <c r="C7" s="386"/>
      <c r="D7" s="386"/>
      <c r="E7" s="386"/>
      <c r="F7" s="386"/>
    </row>
    <row r="8" spans="1:11" ht="18" x14ac:dyDescent="0.25">
      <c r="A8" s="5"/>
      <c r="B8" s="5"/>
      <c r="C8" s="5"/>
      <c r="D8" s="5"/>
      <c r="E8" s="6"/>
      <c r="F8" s="6"/>
    </row>
    <row r="9" spans="1:11" x14ac:dyDescent="0.25">
      <c r="A9" s="23" t="s">
        <v>25</v>
      </c>
      <c r="B9" s="22" t="s">
        <v>203</v>
      </c>
      <c r="C9" s="23" t="s">
        <v>204</v>
      </c>
      <c r="D9" s="23" t="s">
        <v>205</v>
      </c>
      <c r="E9" s="23" t="s">
        <v>167</v>
      </c>
      <c r="F9" s="23" t="s">
        <v>167</v>
      </c>
    </row>
    <row r="10" spans="1:11" ht="15.75" customHeight="1" x14ac:dyDescent="0.25">
      <c r="A10" s="13" t="s">
        <v>26</v>
      </c>
      <c r="B10" s="10"/>
      <c r="C10" s="11"/>
      <c r="D10" s="11"/>
      <c r="E10" s="11"/>
      <c r="F10" s="11"/>
    </row>
    <row r="11" spans="1:11" ht="15.75" customHeight="1" x14ac:dyDescent="0.25">
      <c r="A11" s="13" t="s">
        <v>159</v>
      </c>
      <c r="B11" s="163">
        <f>B12+B14</f>
        <v>1718543.9000000001</v>
      </c>
      <c r="C11" s="163">
        <f t="shared" ref="C11:D11" si="0">C12+C14</f>
        <v>1576856.4</v>
      </c>
      <c r="D11" s="163">
        <f t="shared" si="0"/>
        <v>2069764.9599999997</v>
      </c>
      <c r="E11" s="163">
        <f>D11/B11*100</f>
        <v>120.43713052660449</v>
      </c>
      <c r="F11" s="163">
        <f>D11/C11*100</f>
        <v>131.25893771937632</v>
      </c>
    </row>
    <row r="12" spans="1:11" x14ac:dyDescent="0.25">
      <c r="A12" s="162" t="s">
        <v>160</v>
      </c>
      <c r="B12" s="80">
        <f>B13</f>
        <v>1681962.1700000002</v>
      </c>
      <c r="C12" s="80">
        <f t="shared" ref="C12:D12" si="1">C13</f>
        <v>1536275.22</v>
      </c>
      <c r="D12" s="80">
        <f t="shared" si="1"/>
        <v>2018109.0399999998</v>
      </c>
      <c r="E12" s="80">
        <f t="shared" ref="E12:E14" si="2">D12/B12*100</f>
        <v>119.98540014725774</v>
      </c>
      <c r="F12" s="80">
        <f t="shared" ref="F12:F14" si="3">D12/C12*100</f>
        <v>131.36376957248584</v>
      </c>
    </row>
    <row r="13" spans="1:11" x14ac:dyDescent="0.25">
      <c r="A13" s="161" t="s">
        <v>161</v>
      </c>
      <c r="B13" s="80">
        <f>' Račun prihoda i rashoda'!F36</f>
        <v>1681962.1700000002</v>
      </c>
      <c r="C13" s="80">
        <f>' Račun prihoda i rashoda'!G36</f>
        <v>1536275.22</v>
      </c>
      <c r="D13" s="80">
        <f>' Račun prihoda i rashoda'!H36</f>
        <v>2018109.0399999998</v>
      </c>
      <c r="E13" s="80">
        <f t="shared" si="2"/>
        <v>119.98540014725774</v>
      </c>
      <c r="F13" s="80">
        <f t="shared" si="3"/>
        <v>131.36376957248584</v>
      </c>
    </row>
    <row r="14" spans="1:11" x14ac:dyDescent="0.25">
      <c r="A14" s="16" t="s">
        <v>162</v>
      </c>
      <c r="B14" s="80">
        <f>' Račun prihoda i rashoda'!F66</f>
        <v>36581.729999999996</v>
      </c>
      <c r="C14" s="80">
        <f>' Račun prihoda i rashoda'!G66</f>
        <v>40581.18</v>
      </c>
      <c r="D14" s="80">
        <f>' Račun prihoda i rashoda'!H66</f>
        <v>51655.92</v>
      </c>
      <c r="E14" s="80">
        <f t="shared" si="2"/>
        <v>141.2068811398477</v>
      </c>
      <c r="F14" s="80">
        <f t="shared" si="3"/>
        <v>127.29033507650591</v>
      </c>
    </row>
    <row r="15" spans="1:11" x14ac:dyDescent="0.25">
      <c r="A15" s="18"/>
      <c r="B15" s="10"/>
      <c r="C15" s="11"/>
      <c r="D15" s="11"/>
      <c r="E15" s="11"/>
      <c r="F15" s="12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8"/>
  <sheetViews>
    <sheetView tabSelected="1" zoomScaleNormal="100" workbookViewId="0">
      <selection activeCell="L8" sqref="L8"/>
    </sheetView>
  </sheetViews>
  <sheetFormatPr defaultRowHeight="15" x14ac:dyDescent="0.25"/>
  <cols>
    <col min="1" max="1" width="16.28515625" customWidth="1"/>
    <col min="2" max="2" width="7.42578125" customWidth="1"/>
    <col min="3" max="3" width="10.42578125" customWidth="1"/>
    <col min="4" max="4" width="30" customWidth="1"/>
    <col min="5" max="5" width="14.28515625" customWidth="1"/>
    <col min="6" max="6" width="13.140625" customWidth="1"/>
    <col min="7" max="7" width="14.42578125" customWidth="1"/>
    <col min="8" max="8" width="9.7109375" customWidth="1"/>
    <col min="9" max="9" width="9.5703125" customWidth="1"/>
    <col min="10" max="10" width="11.5703125" bestFit="1" customWidth="1"/>
  </cols>
  <sheetData>
    <row r="1" spans="1:11" ht="42" customHeight="1" x14ac:dyDescent="0.25">
      <c r="A1" s="195"/>
      <c r="B1" s="388" t="s">
        <v>254</v>
      </c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8" x14ac:dyDescent="0.25">
      <c r="A2" s="5"/>
      <c r="B2" s="5"/>
      <c r="C2" s="5"/>
      <c r="D2" s="5"/>
      <c r="E2" s="5"/>
      <c r="F2" s="5"/>
      <c r="G2" s="5"/>
      <c r="H2" s="6"/>
      <c r="I2" s="6"/>
      <c r="J2" s="356"/>
    </row>
    <row r="3" spans="1:11" ht="18" customHeight="1" x14ac:dyDescent="0.25">
      <c r="A3" s="366" t="s">
        <v>27</v>
      </c>
      <c r="B3" s="367"/>
      <c r="C3" s="367"/>
      <c r="D3" s="367"/>
      <c r="E3" s="367"/>
      <c r="F3" s="367"/>
      <c r="G3" s="367"/>
      <c r="H3" s="367"/>
      <c r="I3" s="367"/>
      <c r="J3" s="356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  <c r="J4" s="356"/>
    </row>
    <row r="5" spans="1:11" ht="30" customHeight="1" x14ac:dyDescent="0.25">
      <c r="A5" s="421" t="s">
        <v>29</v>
      </c>
      <c r="B5" s="422"/>
      <c r="C5" s="423"/>
      <c r="D5" s="22" t="s">
        <v>30</v>
      </c>
      <c r="E5" s="22" t="s">
        <v>203</v>
      </c>
      <c r="F5" s="23" t="s">
        <v>204</v>
      </c>
      <c r="G5" s="23" t="s">
        <v>205</v>
      </c>
      <c r="H5" s="23" t="s">
        <v>167</v>
      </c>
      <c r="I5" s="23" t="s">
        <v>167</v>
      </c>
      <c r="J5" s="357" t="s">
        <v>202</v>
      </c>
    </row>
    <row r="6" spans="1:11" ht="25.5" x14ac:dyDescent="0.25">
      <c r="A6" s="413" t="s">
        <v>41</v>
      </c>
      <c r="B6" s="414"/>
      <c r="C6" s="415"/>
      <c r="D6" s="126" t="s">
        <v>143</v>
      </c>
      <c r="E6" s="126" t="s">
        <v>215</v>
      </c>
      <c r="F6" s="126" t="s">
        <v>216</v>
      </c>
      <c r="G6" s="126" t="s">
        <v>217</v>
      </c>
      <c r="H6" s="126" t="s">
        <v>218</v>
      </c>
      <c r="I6" s="126" t="s">
        <v>219</v>
      </c>
      <c r="J6" s="356"/>
    </row>
    <row r="7" spans="1:11" ht="38.25" x14ac:dyDescent="0.25">
      <c r="A7" s="383" t="s">
        <v>144</v>
      </c>
      <c r="B7" s="384"/>
      <c r="C7" s="385"/>
      <c r="D7" s="115" t="s">
        <v>145</v>
      </c>
      <c r="E7" s="133">
        <f>E11</f>
        <v>5550.85</v>
      </c>
      <c r="F7" s="133">
        <f>F10</f>
        <v>0</v>
      </c>
      <c r="G7" s="117">
        <f>G9</f>
        <v>5302.67</v>
      </c>
      <c r="H7" s="227">
        <f>G7/E7*100</f>
        <v>95.528973040165013</v>
      </c>
      <c r="I7" s="227"/>
      <c r="J7" s="356"/>
    </row>
    <row r="8" spans="1:11" x14ac:dyDescent="0.25">
      <c r="A8" s="395" t="s">
        <v>56</v>
      </c>
      <c r="B8" s="396"/>
      <c r="C8" s="397"/>
      <c r="D8" s="116" t="s">
        <v>146</v>
      </c>
      <c r="E8" s="126"/>
      <c r="F8" s="126"/>
      <c r="G8" s="126"/>
      <c r="H8" s="126"/>
      <c r="I8" s="126"/>
      <c r="J8" s="356"/>
    </row>
    <row r="9" spans="1:11" ht="25.5" x14ac:dyDescent="0.25">
      <c r="A9" s="127">
        <v>37</v>
      </c>
      <c r="B9" s="128"/>
      <c r="C9" s="129"/>
      <c r="D9" s="134" t="s">
        <v>147</v>
      </c>
      <c r="E9" s="191">
        <f>E10</f>
        <v>5550.85</v>
      </c>
      <c r="F9" s="130"/>
      <c r="G9" s="130">
        <f>G10</f>
        <v>5302.67</v>
      </c>
      <c r="H9" s="130"/>
      <c r="I9" s="130"/>
      <c r="J9" s="356"/>
    </row>
    <row r="10" spans="1:11" ht="25.5" x14ac:dyDescent="0.25">
      <c r="A10" s="127">
        <v>372</v>
      </c>
      <c r="B10" s="128"/>
      <c r="C10" s="129"/>
      <c r="D10" s="134" t="s">
        <v>147</v>
      </c>
      <c r="E10" s="191">
        <f>E11</f>
        <v>5550.85</v>
      </c>
      <c r="F10" s="191"/>
      <c r="G10" s="130">
        <f>G11</f>
        <v>5302.67</v>
      </c>
      <c r="H10" s="130"/>
      <c r="I10" s="130"/>
      <c r="J10" s="356"/>
    </row>
    <row r="11" spans="1:11" x14ac:dyDescent="0.25">
      <c r="A11" s="131">
        <v>3722</v>
      </c>
      <c r="B11" s="124"/>
      <c r="C11" s="125"/>
      <c r="D11" s="118" t="s">
        <v>114</v>
      </c>
      <c r="E11" s="194">
        <v>5550.85</v>
      </c>
      <c r="F11" s="194"/>
      <c r="G11" s="132">
        <v>5302.67</v>
      </c>
      <c r="H11" s="228">
        <f>G11/E11*100</f>
        <v>95.528973040165013</v>
      </c>
      <c r="I11" s="228"/>
      <c r="J11" s="356"/>
    </row>
    <row r="12" spans="1:11" ht="15" customHeight="1" x14ac:dyDescent="0.25">
      <c r="A12" s="383" t="s">
        <v>169</v>
      </c>
      <c r="B12" s="384"/>
      <c r="C12" s="385"/>
      <c r="D12" s="174" t="s">
        <v>170</v>
      </c>
      <c r="E12" s="192">
        <f>E14</f>
        <v>7177.57</v>
      </c>
      <c r="F12" s="133"/>
      <c r="G12" s="296">
        <f>G13</f>
        <v>2496.75</v>
      </c>
      <c r="H12" s="192"/>
      <c r="I12" s="192"/>
      <c r="J12" s="356"/>
    </row>
    <row r="13" spans="1:11" x14ac:dyDescent="0.25">
      <c r="A13" s="193">
        <v>32</v>
      </c>
      <c r="B13" s="128"/>
      <c r="C13" s="129"/>
      <c r="D13" s="176" t="s">
        <v>171</v>
      </c>
      <c r="E13" s="134">
        <f>E14</f>
        <v>7177.57</v>
      </c>
      <c r="F13" s="191"/>
      <c r="G13" s="134">
        <f>G14</f>
        <v>2496.75</v>
      </c>
      <c r="H13" s="134"/>
      <c r="I13" s="134"/>
      <c r="J13" s="356"/>
    </row>
    <row r="14" spans="1:11" x14ac:dyDescent="0.25">
      <c r="A14" s="131">
        <v>3223</v>
      </c>
      <c r="B14" s="124"/>
      <c r="C14" s="125"/>
      <c r="D14" s="175" t="s">
        <v>100</v>
      </c>
      <c r="E14" s="132">
        <v>7177.57</v>
      </c>
      <c r="F14" s="194"/>
      <c r="G14" s="132">
        <v>2496.75</v>
      </c>
      <c r="H14" s="194">
        <f>G14/E14*100</f>
        <v>34.785449671685541</v>
      </c>
      <c r="I14" s="132"/>
      <c r="J14" s="358">
        <v>4282</v>
      </c>
    </row>
    <row r="15" spans="1:11" ht="38.25" x14ac:dyDescent="0.25">
      <c r="A15" s="413" t="s">
        <v>41</v>
      </c>
      <c r="B15" s="414"/>
      <c r="C15" s="415"/>
      <c r="D15" s="30" t="s">
        <v>42</v>
      </c>
      <c r="E15" s="98">
        <f>E16+E48</f>
        <v>105424.11000000002</v>
      </c>
      <c r="F15" s="98">
        <f>F16+F48</f>
        <v>84834</v>
      </c>
      <c r="G15" s="98">
        <f>G16+G48</f>
        <v>84834</v>
      </c>
      <c r="H15" s="229">
        <f>G15/E15*100</f>
        <v>80.469258882052685</v>
      </c>
      <c r="I15" s="229">
        <f>G15/F15*100</f>
        <v>100</v>
      </c>
      <c r="J15" s="358"/>
    </row>
    <row r="16" spans="1:11" x14ac:dyDescent="0.25">
      <c r="A16" s="383" t="s">
        <v>43</v>
      </c>
      <c r="B16" s="384"/>
      <c r="C16" s="385"/>
      <c r="D16" s="42" t="s">
        <v>19</v>
      </c>
      <c r="E16" s="96">
        <f>E19+E43+E46</f>
        <v>92191.12000000001</v>
      </c>
      <c r="F16" s="69">
        <f>F19+F42+F45</f>
        <v>71622</v>
      </c>
      <c r="G16" s="69">
        <f>G19+G42+G45</f>
        <v>71622</v>
      </c>
      <c r="H16" s="96">
        <f>G16/E16*100</f>
        <v>77.68861035639874</v>
      </c>
      <c r="I16" s="96">
        <f>G16/F16*100</f>
        <v>100</v>
      </c>
      <c r="J16" s="358"/>
    </row>
    <row r="17" spans="1:10" ht="26.25" customHeight="1" x14ac:dyDescent="0.25">
      <c r="A17" s="401" t="s">
        <v>45</v>
      </c>
      <c r="B17" s="402"/>
      <c r="C17" s="403"/>
      <c r="D17" s="70" t="s">
        <v>44</v>
      </c>
      <c r="E17" s="73"/>
      <c r="F17" s="69"/>
      <c r="G17" s="69"/>
      <c r="H17" s="69"/>
      <c r="I17" s="71"/>
      <c r="J17" s="358"/>
    </row>
    <row r="18" spans="1:10" x14ac:dyDescent="0.25">
      <c r="A18" s="404">
        <v>3</v>
      </c>
      <c r="B18" s="405"/>
      <c r="C18" s="406"/>
      <c r="D18" s="29" t="s">
        <v>21</v>
      </c>
      <c r="E18" s="10"/>
      <c r="F18" s="11"/>
      <c r="G18" s="11"/>
      <c r="H18" s="11"/>
      <c r="I18" s="12"/>
      <c r="J18" s="358"/>
    </row>
    <row r="19" spans="1:10" x14ac:dyDescent="0.25">
      <c r="A19" s="410">
        <v>32</v>
      </c>
      <c r="B19" s="411"/>
      <c r="C19" s="412"/>
      <c r="D19" s="60" t="s">
        <v>31</v>
      </c>
      <c r="E19" s="81">
        <f>E21+E22+E23+E25+E26+E27+E28+E30+E31+E32+E33+E34+E35+E37+E38+E39+E40+E41</f>
        <v>88534.610000000015</v>
      </c>
      <c r="F19" s="81">
        <f>J21+J22+J23+J25+J26+J28+J27+J30+J31+J32+J33+J34+J35+J37+J39+J38+J40+J41</f>
        <v>68232</v>
      </c>
      <c r="G19" s="81">
        <f>G21+G22+G23+G25+G26+G27+G28+G30+G31+G32+G33+G34+G35+G37+G38+G39+G40+G41</f>
        <v>68232</v>
      </c>
      <c r="H19" s="230">
        <f t="shared" ref="H19:H37" si="0">G19/E19*100</f>
        <v>77.068165771555314</v>
      </c>
      <c r="I19" s="230">
        <f>G19/F19*100</f>
        <v>100</v>
      </c>
      <c r="J19" s="358"/>
    </row>
    <row r="20" spans="1:10" x14ac:dyDescent="0.25">
      <c r="A20" s="252">
        <v>321</v>
      </c>
      <c r="B20" s="253"/>
      <c r="C20" s="254"/>
      <c r="D20" s="255" t="s">
        <v>172</v>
      </c>
      <c r="E20" s="256">
        <f>E21+E22+E23</f>
        <v>2546.9499999999998</v>
      </c>
      <c r="F20" s="256"/>
      <c r="G20" s="256">
        <f>G21+G22+G23</f>
        <v>2969.5499999999997</v>
      </c>
      <c r="H20" s="257">
        <f t="shared" si="0"/>
        <v>116.59239482518306</v>
      </c>
      <c r="I20" s="257"/>
      <c r="J20" s="358"/>
    </row>
    <row r="21" spans="1:10" x14ac:dyDescent="0.25">
      <c r="A21" s="50">
        <v>3211</v>
      </c>
      <c r="B21" s="51"/>
      <c r="C21" s="52"/>
      <c r="D21" s="49" t="s">
        <v>97</v>
      </c>
      <c r="E21" s="80">
        <v>1442.19</v>
      </c>
      <c r="F21" s="82"/>
      <c r="G21" s="82">
        <v>2498.9499999999998</v>
      </c>
      <c r="H21" s="11">
        <f t="shared" si="0"/>
        <v>173.27467254661312</v>
      </c>
      <c r="I21" s="12">
        <f>G21/J21*100</f>
        <v>166.59666666666666</v>
      </c>
      <c r="J21" s="358">
        <v>1500</v>
      </c>
    </row>
    <row r="22" spans="1:10" x14ac:dyDescent="0.25">
      <c r="A22" s="50">
        <v>3213</v>
      </c>
      <c r="B22" s="51"/>
      <c r="C22" s="52"/>
      <c r="D22" s="49" t="s">
        <v>98</v>
      </c>
      <c r="E22" s="80">
        <v>907.27</v>
      </c>
      <c r="F22" s="82"/>
      <c r="G22" s="82">
        <v>373</v>
      </c>
      <c r="H22" s="11">
        <f t="shared" si="0"/>
        <v>41.112348033110315</v>
      </c>
      <c r="I22" s="12">
        <f>G22/J22*100</f>
        <v>124.33333333333334</v>
      </c>
      <c r="J22" s="358">
        <v>300</v>
      </c>
    </row>
    <row r="23" spans="1:10" ht="25.5" x14ac:dyDescent="0.25">
      <c r="A23" s="50">
        <v>3214</v>
      </c>
      <c r="B23" s="51"/>
      <c r="C23" s="52"/>
      <c r="D23" s="49" t="s">
        <v>99</v>
      </c>
      <c r="E23" s="80">
        <v>197.49</v>
      </c>
      <c r="F23" s="82"/>
      <c r="G23" s="82">
        <v>97.6</v>
      </c>
      <c r="H23" s="11">
        <f t="shared" si="0"/>
        <v>49.420223808800436</v>
      </c>
      <c r="I23" s="12">
        <f>G23/J23*100</f>
        <v>65.066666666666663</v>
      </c>
      <c r="J23" s="358">
        <v>150</v>
      </c>
    </row>
    <row r="24" spans="1:10" x14ac:dyDescent="0.25">
      <c r="A24" s="252">
        <v>322</v>
      </c>
      <c r="B24" s="253"/>
      <c r="C24" s="254"/>
      <c r="D24" s="255" t="s">
        <v>173</v>
      </c>
      <c r="E24" s="258">
        <f>E25+E26+E27+E28</f>
        <v>61167.310000000005</v>
      </c>
      <c r="F24" s="259">
        <f>J25+J26+J27+J28</f>
        <v>47653.84</v>
      </c>
      <c r="G24" s="269">
        <f>G25+G26+G27+G28</f>
        <v>44078.109999999993</v>
      </c>
      <c r="H24" s="274">
        <f t="shared" si="0"/>
        <v>72.061547254571096</v>
      </c>
      <c r="I24" s="305"/>
      <c r="J24" s="358"/>
    </row>
    <row r="25" spans="1:10" x14ac:dyDescent="0.25">
      <c r="A25" s="50">
        <v>3221</v>
      </c>
      <c r="B25" s="51"/>
      <c r="C25" s="52"/>
      <c r="D25" s="49" t="s">
        <v>76</v>
      </c>
      <c r="E25" s="80">
        <v>20013.66</v>
      </c>
      <c r="F25" s="82"/>
      <c r="G25" s="82">
        <v>18586.22</v>
      </c>
      <c r="H25" s="11">
        <f t="shared" si="0"/>
        <v>92.867671380447163</v>
      </c>
      <c r="I25" s="12">
        <f>G25/J25*100</f>
        <v>142.9709230769231</v>
      </c>
      <c r="J25" s="358">
        <v>13000</v>
      </c>
    </row>
    <row r="26" spans="1:10" x14ac:dyDescent="0.25">
      <c r="A26" s="50">
        <v>3223</v>
      </c>
      <c r="B26" s="51"/>
      <c r="C26" s="52"/>
      <c r="D26" s="49" t="s">
        <v>100</v>
      </c>
      <c r="E26" s="80">
        <v>39153.230000000003</v>
      </c>
      <c r="F26" s="82"/>
      <c r="G26" s="82">
        <v>23416.12</v>
      </c>
      <c r="H26" s="11">
        <f t="shared" si="0"/>
        <v>59.806355695302784</v>
      </c>
      <c r="I26" s="12">
        <f>G26/J26*100</f>
        <v>70.205169779551625</v>
      </c>
      <c r="J26" s="358">
        <v>33353.839999999997</v>
      </c>
    </row>
    <row r="27" spans="1:10" x14ac:dyDescent="0.25">
      <c r="A27" s="50">
        <v>3225</v>
      </c>
      <c r="B27" s="51"/>
      <c r="C27" s="52"/>
      <c r="D27" s="49" t="s">
        <v>78</v>
      </c>
      <c r="E27" s="80">
        <v>1327.23</v>
      </c>
      <c r="F27" s="82"/>
      <c r="G27" s="82">
        <v>1775.77</v>
      </c>
      <c r="H27" s="11">
        <f t="shared" si="0"/>
        <v>133.79519751663238</v>
      </c>
      <c r="I27" s="12">
        <f>G27/J27*100</f>
        <v>177.577</v>
      </c>
      <c r="J27" s="358">
        <v>1000</v>
      </c>
    </row>
    <row r="28" spans="1:10" ht="25.5" x14ac:dyDescent="0.25">
      <c r="A28" s="50">
        <v>3227</v>
      </c>
      <c r="B28" s="51"/>
      <c r="C28" s="52"/>
      <c r="D28" s="49" t="s">
        <v>101</v>
      </c>
      <c r="E28" s="80">
        <v>673.19</v>
      </c>
      <c r="F28" s="82"/>
      <c r="G28" s="82">
        <v>300</v>
      </c>
      <c r="H28" s="11">
        <f t="shared" si="0"/>
        <v>44.563941829201262</v>
      </c>
      <c r="I28" s="12">
        <f>G28/J28*100</f>
        <v>100</v>
      </c>
      <c r="J28" s="358">
        <v>300</v>
      </c>
    </row>
    <row r="29" spans="1:10" x14ac:dyDescent="0.25">
      <c r="A29" s="252">
        <v>323</v>
      </c>
      <c r="B29" s="253"/>
      <c r="C29" s="254"/>
      <c r="D29" s="255" t="s">
        <v>174</v>
      </c>
      <c r="E29" s="258">
        <f>E30+E31+E32+E33+E34+E35</f>
        <v>22938.300000000003</v>
      </c>
      <c r="F29" s="259">
        <f>J30+J31+J32+J33+J34+J35</f>
        <v>16983.71</v>
      </c>
      <c r="G29" s="259">
        <f>G30+G31+G32+G33+G34+G35</f>
        <v>19615.159999999996</v>
      </c>
      <c r="H29" s="260">
        <f t="shared" si="0"/>
        <v>85.512701464363076</v>
      </c>
      <c r="I29" s="305"/>
      <c r="J29" s="358"/>
    </row>
    <row r="30" spans="1:10" x14ac:dyDescent="0.25">
      <c r="A30" s="50">
        <v>3231</v>
      </c>
      <c r="B30" s="51"/>
      <c r="C30" s="52"/>
      <c r="D30" s="49" t="s">
        <v>102</v>
      </c>
      <c r="E30" s="80">
        <v>2705.15</v>
      </c>
      <c r="F30" s="82"/>
      <c r="G30" s="82">
        <v>2445.69</v>
      </c>
      <c r="H30" s="11">
        <f t="shared" si="0"/>
        <v>90.408664953884255</v>
      </c>
      <c r="I30" s="12">
        <f t="shared" ref="I30:I35" si="1">G30/J30*100</f>
        <v>102.76008403361345</v>
      </c>
      <c r="J30" s="358">
        <v>2380</v>
      </c>
    </row>
    <row r="31" spans="1:10" ht="21" customHeight="1" x14ac:dyDescent="0.25">
      <c r="A31" s="50">
        <v>3233</v>
      </c>
      <c r="B31" s="51"/>
      <c r="C31" s="52"/>
      <c r="D31" s="49" t="s">
        <v>103</v>
      </c>
      <c r="E31" s="80">
        <v>248.86</v>
      </c>
      <c r="F31" s="82"/>
      <c r="G31" s="82">
        <v>248.85</v>
      </c>
      <c r="H31" s="11">
        <f t="shared" si="0"/>
        <v>99.995981676444572</v>
      </c>
      <c r="I31" s="12">
        <f t="shared" si="1"/>
        <v>49.998995398927086</v>
      </c>
      <c r="J31" s="358">
        <v>497.71</v>
      </c>
    </row>
    <row r="32" spans="1:10" ht="16.5" customHeight="1" x14ac:dyDescent="0.25">
      <c r="A32" s="50">
        <v>3234</v>
      </c>
      <c r="B32" s="51"/>
      <c r="C32" s="52"/>
      <c r="D32" s="49" t="s">
        <v>104</v>
      </c>
      <c r="E32" s="80">
        <v>10625.68</v>
      </c>
      <c r="F32" s="82"/>
      <c r="G32" s="82">
        <v>8471.9699999999993</v>
      </c>
      <c r="H32" s="11">
        <f t="shared" si="0"/>
        <v>79.731085445825585</v>
      </c>
      <c r="I32" s="12">
        <f t="shared" si="1"/>
        <v>141.1995</v>
      </c>
      <c r="J32" s="358">
        <v>6000</v>
      </c>
    </row>
    <row r="33" spans="1:10" ht="18" customHeight="1" x14ac:dyDescent="0.25">
      <c r="A33" s="50">
        <v>3236</v>
      </c>
      <c r="B33" s="51"/>
      <c r="C33" s="52"/>
      <c r="D33" s="49" t="s">
        <v>105</v>
      </c>
      <c r="E33" s="80">
        <v>3805.07</v>
      </c>
      <c r="F33" s="82"/>
      <c r="G33" s="82">
        <v>4114.74</v>
      </c>
      <c r="H33" s="11">
        <f t="shared" si="0"/>
        <v>108.13835225107553</v>
      </c>
      <c r="I33" s="12">
        <f t="shared" si="1"/>
        <v>100.35951219512194</v>
      </c>
      <c r="J33" s="358">
        <v>4100</v>
      </c>
    </row>
    <row r="34" spans="1:10" ht="20.25" customHeight="1" x14ac:dyDescent="0.25">
      <c r="A34" s="50">
        <v>3238</v>
      </c>
      <c r="B34" s="51"/>
      <c r="C34" s="52"/>
      <c r="D34" s="49" t="s">
        <v>106</v>
      </c>
      <c r="E34" s="80">
        <v>4195.1499999999996</v>
      </c>
      <c r="F34" s="82"/>
      <c r="G34" s="82">
        <v>3770.72</v>
      </c>
      <c r="H34" s="11">
        <f t="shared" si="0"/>
        <v>89.882840899610272</v>
      </c>
      <c r="I34" s="12">
        <f t="shared" si="1"/>
        <v>107.73485714285714</v>
      </c>
      <c r="J34" s="358">
        <v>3500</v>
      </c>
    </row>
    <row r="35" spans="1:10" x14ac:dyDescent="0.25">
      <c r="A35" s="50">
        <v>3239</v>
      </c>
      <c r="B35" s="51"/>
      <c r="C35" s="52"/>
      <c r="D35" s="49" t="s">
        <v>107</v>
      </c>
      <c r="E35" s="80">
        <v>1358.39</v>
      </c>
      <c r="F35" s="82"/>
      <c r="G35" s="82">
        <v>563.19000000000005</v>
      </c>
      <c r="H35" s="11">
        <f t="shared" si="0"/>
        <v>41.460110866540539</v>
      </c>
      <c r="I35" s="12">
        <f t="shared" si="1"/>
        <v>111.30237154150197</v>
      </c>
      <c r="J35" s="358">
        <v>506</v>
      </c>
    </row>
    <row r="36" spans="1:10" x14ac:dyDescent="0.25">
      <c r="A36" s="252">
        <v>329</v>
      </c>
      <c r="B36" s="253"/>
      <c r="C36" s="254"/>
      <c r="D36" s="255" t="s">
        <v>107</v>
      </c>
      <c r="E36" s="258">
        <f>E37+E38+E39+E40+E41</f>
        <v>1882.0500000000002</v>
      </c>
      <c r="F36" s="259">
        <v>14180.32</v>
      </c>
      <c r="G36" s="259">
        <f>G37+G38+G39+G40+G41</f>
        <v>1569.1799999999998</v>
      </c>
      <c r="H36" s="260">
        <f t="shared" si="0"/>
        <v>83.376105842033937</v>
      </c>
      <c r="I36" s="305"/>
      <c r="J36" s="358"/>
    </row>
    <row r="37" spans="1:10" x14ac:dyDescent="0.25">
      <c r="A37" s="50">
        <v>3292</v>
      </c>
      <c r="B37" s="51"/>
      <c r="C37" s="52"/>
      <c r="D37" s="49" t="s">
        <v>108</v>
      </c>
      <c r="E37" s="80">
        <v>1138.8</v>
      </c>
      <c r="F37" s="82"/>
      <c r="G37" s="82">
        <v>1079.3599999999999</v>
      </c>
      <c r="H37" s="11">
        <f t="shared" si="0"/>
        <v>94.780470670881627</v>
      </c>
      <c r="I37" s="12">
        <f>G37/J37*100</f>
        <v>100.40558139534883</v>
      </c>
      <c r="J37" s="358">
        <v>1075</v>
      </c>
    </row>
    <row r="38" spans="1:10" x14ac:dyDescent="0.25">
      <c r="A38" s="50">
        <v>3293</v>
      </c>
      <c r="B38" s="51"/>
      <c r="C38" s="52"/>
      <c r="D38" s="49" t="s">
        <v>109</v>
      </c>
      <c r="E38" s="80">
        <v>0</v>
      </c>
      <c r="F38" s="82"/>
      <c r="G38" s="82">
        <v>0</v>
      </c>
      <c r="H38" s="11"/>
      <c r="I38" s="12"/>
      <c r="J38" s="358">
        <v>0</v>
      </c>
    </row>
    <row r="39" spans="1:10" x14ac:dyDescent="0.25">
      <c r="A39" s="50">
        <v>3294</v>
      </c>
      <c r="B39" s="51"/>
      <c r="C39" s="52"/>
      <c r="D39" s="49" t="s">
        <v>110</v>
      </c>
      <c r="E39" s="80">
        <v>132.72</v>
      </c>
      <c r="F39" s="82"/>
      <c r="G39" s="82">
        <v>159.27000000000001</v>
      </c>
      <c r="H39" s="11">
        <f>G39/E39*100</f>
        <v>120.00452079566004</v>
      </c>
      <c r="I39" s="12">
        <f>G39/J39*100</f>
        <v>100</v>
      </c>
      <c r="J39" s="358">
        <v>159.27000000000001</v>
      </c>
    </row>
    <row r="40" spans="1:10" x14ac:dyDescent="0.25">
      <c r="A40" s="50">
        <v>3295</v>
      </c>
      <c r="B40" s="51"/>
      <c r="C40" s="52"/>
      <c r="D40" s="49" t="s">
        <v>111</v>
      </c>
      <c r="E40" s="80">
        <v>79.63</v>
      </c>
      <c r="F40" s="82"/>
      <c r="G40" s="82">
        <v>0</v>
      </c>
      <c r="H40" s="11"/>
      <c r="I40" s="12">
        <f>G40/J40*100</f>
        <v>0</v>
      </c>
      <c r="J40" s="358">
        <v>79.63</v>
      </c>
    </row>
    <row r="41" spans="1:10" ht="25.5" x14ac:dyDescent="0.25">
      <c r="A41" s="50">
        <v>3299</v>
      </c>
      <c r="B41" s="51"/>
      <c r="C41" s="52"/>
      <c r="D41" s="49" t="s">
        <v>112</v>
      </c>
      <c r="E41" s="80">
        <v>530.9</v>
      </c>
      <c r="F41" s="82"/>
      <c r="G41" s="82">
        <v>330.55</v>
      </c>
      <c r="H41" s="11">
        <f>G41/E41*100</f>
        <v>62.262196270484097</v>
      </c>
      <c r="I41" s="12">
        <f>G41/J41*100</f>
        <v>100</v>
      </c>
      <c r="J41" s="358">
        <v>330.55</v>
      </c>
    </row>
    <row r="42" spans="1:10" x14ac:dyDescent="0.25">
      <c r="A42" s="242">
        <v>34</v>
      </c>
      <c r="B42" s="243"/>
      <c r="C42" s="244"/>
      <c r="D42" s="238"/>
      <c r="E42" s="83">
        <f>E44</f>
        <v>1526.31</v>
      </c>
      <c r="F42" s="83">
        <f>J44</f>
        <v>1000</v>
      </c>
      <c r="G42" s="83">
        <f>G43</f>
        <v>1000</v>
      </c>
      <c r="H42" s="231">
        <f>G42/E42*100</f>
        <v>65.517489893927177</v>
      </c>
      <c r="I42" s="197">
        <f>G42/F42*100</f>
        <v>100</v>
      </c>
      <c r="J42" s="358"/>
    </row>
    <row r="43" spans="1:10" x14ac:dyDescent="0.25">
      <c r="A43" s="407">
        <v>343</v>
      </c>
      <c r="B43" s="408"/>
      <c r="C43" s="409"/>
      <c r="D43" s="255" t="s">
        <v>175</v>
      </c>
      <c r="E43" s="258">
        <f>E44</f>
        <v>1526.31</v>
      </c>
      <c r="F43" s="258"/>
      <c r="G43" s="258">
        <f>G44</f>
        <v>1000</v>
      </c>
      <c r="H43" s="260">
        <f>G43/E43*100</f>
        <v>65.517489893927177</v>
      </c>
      <c r="I43" s="261">
        <v>100</v>
      </c>
      <c r="J43" s="358"/>
    </row>
    <row r="44" spans="1:10" ht="25.5" x14ac:dyDescent="0.25">
      <c r="A44" s="50">
        <v>3431</v>
      </c>
      <c r="B44" s="51"/>
      <c r="C44" s="52"/>
      <c r="D44" s="49" t="s">
        <v>113</v>
      </c>
      <c r="E44" s="80">
        <v>1526.31</v>
      </c>
      <c r="F44" s="82"/>
      <c r="G44" s="82">
        <v>1000</v>
      </c>
      <c r="H44" s="11"/>
      <c r="I44" s="87"/>
      <c r="J44" s="358">
        <v>1000</v>
      </c>
    </row>
    <row r="45" spans="1:10" x14ac:dyDescent="0.25">
      <c r="A45" s="242">
        <v>37</v>
      </c>
      <c r="B45" s="243"/>
      <c r="C45" s="244"/>
      <c r="D45" s="238"/>
      <c r="E45" s="83">
        <f>E46</f>
        <v>2130.1999999999998</v>
      </c>
      <c r="F45" s="83">
        <f>J47</f>
        <v>2390</v>
      </c>
      <c r="G45" s="83">
        <f>G46</f>
        <v>2390</v>
      </c>
      <c r="H45" s="231">
        <f>G45/E45*100</f>
        <v>112.19603793071073</v>
      </c>
      <c r="I45" s="226">
        <f>G45/F45*100</f>
        <v>100</v>
      </c>
      <c r="J45" s="358"/>
    </row>
    <row r="46" spans="1:10" ht="25.5" x14ac:dyDescent="0.25">
      <c r="A46" s="252">
        <v>372</v>
      </c>
      <c r="B46" s="253"/>
      <c r="C46" s="254"/>
      <c r="D46" s="255" t="s">
        <v>147</v>
      </c>
      <c r="E46" s="258">
        <f>E47</f>
        <v>2130.1999999999998</v>
      </c>
      <c r="F46" s="258"/>
      <c r="G46" s="258">
        <f>G47</f>
        <v>2390</v>
      </c>
      <c r="H46" s="260"/>
      <c r="I46" s="258"/>
      <c r="J46" s="358"/>
    </row>
    <row r="47" spans="1:10" x14ac:dyDescent="0.25">
      <c r="A47" s="50">
        <v>3722</v>
      </c>
      <c r="B47" s="51"/>
      <c r="C47" s="52"/>
      <c r="D47" s="49" t="s">
        <v>114</v>
      </c>
      <c r="E47" s="80">
        <v>2130.1999999999998</v>
      </c>
      <c r="F47" s="82"/>
      <c r="G47" s="82">
        <v>2390</v>
      </c>
      <c r="H47" s="11"/>
      <c r="I47" s="87"/>
      <c r="J47" s="358">
        <v>2390</v>
      </c>
    </row>
    <row r="48" spans="1:10" ht="25.5" x14ac:dyDescent="0.25">
      <c r="A48" s="383" t="s">
        <v>48</v>
      </c>
      <c r="B48" s="384"/>
      <c r="C48" s="385"/>
      <c r="D48" s="42" t="s">
        <v>49</v>
      </c>
      <c r="E48" s="96">
        <f>E51+E53</f>
        <v>13232.990000000002</v>
      </c>
      <c r="F48" s="96">
        <f>F51+F53</f>
        <v>13212</v>
      </c>
      <c r="G48" s="96">
        <f>G51+G53</f>
        <v>13212</v>
      </c>
      <c r="H48" s="96">
        <f>G48/E48*100</f>
        <v>99.841381275131297</v>
      </c>
      <c r="I48" s="96">
        <f>G48/F48*100</f>
        <v>100</v>
      </c>
      <c r="J48" s="358"/>
    </row>
    <row r="49" spans="1:10" ht="25.5" x14ac:dyDescent="0.25">
      <c r="A49" s="401" t="s">
        <v>45</v>
      </c>
      <c r="B49" s="402"/>
      <c r="C49" s="403"/>
      <c r="D49" s="70" t="s">
        <v>44</v>
      </c>
      <c r="E49" s="68"/>
      <c r="F49" s="69"/>
      <c r="G49" s="69"/>
      <c r="H49" s="69"/>
      <c r="I49" s="71"/>
      <c r="J49" s="358"/>
    </row>
    <row r="50" spans="1:10" x14ac:dyDescent="0.25">
      <c r="A50" s="410">
        <v>32</v>
      </c>
      <c r="B50" s="411"/>
      <c r="C50" s="412"/>
      <c r="D50" s="303" t="s">
        <v>31</v>
      </c>
      <c r="E50" s="83">
        <f>E51+E53</f>
        <v>13232.990000000002</v>
      </c>
      <c r="F50" s="83">
        <f>F51+F53</f>
        <v>13212</v>
      </c>
      <c r="G50" s="83">
        <f>G51+G53</f>
        <v>13212</v>
      </c>
      <c r="H50" s="220">
        <f t="shared" ref="H50:H57" si="2">G50/E50*100</f>
        <v>99.841381275131297</v>
      </c>
      <c r="I50" s="221">
        <f>G50/F50*100</f>
        <v>100</v>
      </c>
      <c r="J50" s="358"/>
    </row>
    <row r="51" spans="1:10" x14ac:dyDescent="0.25">
      <c r="A51" s="264">
        <v>322</v>
      </c>
      <c r="B51" s="329"/>
      <c r="C51" s="273"/>
      <c r="D51" s="262" t="s">
        <v>171</v>
      </c>
      <c r="E51" s="263">
        <f>E52</f>
        <v>4613.25</v>
      </c>
      <c r="F51" s="263">
        <f>J52</f>
        <v>4615</v>
      </c>
      <c r="G51" s="263">
        <f>G52</f>
        <v>4615</v>
      </c>
      <c r="H51" s="263">
        <f t="shared" si="2"/>
        <v>100.03793421123936</v>
      </c>
      <c r="I51" s="263">
        <f>G51/F51*100</f>
        <v>100</v>
      </c>
      <c r="J51" s="358"/>
    </row>
    <row r="52" spans="1:10" ht="25.5" x14ac:dyDescent="0.25">
      <c r="A52" s="47">
        <v>3224</v>
      </c>
      <c r="B52" s="43"/>
      <c r="C52" s="44"/>
      <c r="D52" s="49" t="s">
        <v>77</v>
      </c>
      <c r="E52" s="80">
        <v>4613.25</v>
      </c>
      <c r="F52" s="82"/>
      <c r="G52" s="82">
        <v>4615</v>
      </c>
      <c r="H52" s="82">
        <f t="shared" si="2"/>
        <v>100.03793421123936</v>
      </c>
      <c r="I52" s="87">
        <f>G52/J52*100</f>
        <v>100</v>
      </c>
      <c r="J52" s="358">
        <v>4615</v>
      </c>
    </row>
    <row r="53" spans="1:10" x14ac:dyDescent="0.25">
      <c r="A53" s="264">
        <v>323</v>
      </c>
      <c r="B53" s="329"/>
      <c r="C53" s="273"/>
      <c r="D53" s="262" t="s">
        <v>174</v>
      </c>
      <c r="E53" s="263">
        <f>E54+E55</f>
        <v>8619.7400000000016</v>
      </c>
      <c r="F53" s="269">
        <f>J54+J55</f>
        <v>8597</v>
      </c>
      <c r="G53" s="269">
        <f>G54+G55</f>
        <v>8597</v>
      </c>
      <c r="H53" s="269">
        <f t="shared" si="2"/>
        <v>99.736186938353114</v>
      </c>
      <c r="I53" s="270">
        <f>G53/F53*100</f>
        <v>100</v>
      </c>
      <c r="J53" s="358"/>
    </row>
    <row r="54" spans="1:10" ht="25.5" x14ac:dyDescent="0.25">
      <c r="A54" s="47">
        <v>3232</v>
      </c>
      <c r="B54" s="43"/>
      <c r="C54" s="44"/>
      <c r="D54" s="49" t="s">
        <v>80</v>
      </c>
      <c r="E54" s="80">
        <v>8354.2900000000009</v>
      </c>
      <c r="F54" s="82"/>
      <c r="G54" s="82">
        <v>8431.1</v>
      </c>
      <c r="H54" s="82">
        <f t="shared" si="2"/>
        <v>100.91940787308079</v>
      </c>
      <c r="I54" s="87">
        <f>G54/J54*100</f>
        <v>100.40609741574372</v>
      </c>
      <c r="J54" s="358">
        <v>8397</v>
      </c>
    </row>
    <row r="55" spans="1:10" x14ac:dyDescent="0.25">
      <c r="A55" s="47">
        <v>3237</v>
      </c>
      <c r="B55" s="43"/>
      <c r="C55" s="44"/>
      <c r="D55" s="49" t="s">
        <v>115</v>
      </c>
      <c r="E55" s="80">
        <v>265.45</v>
      </c>
      <c r="F55" s="82"/>
      <c r="G55" s="82">
        <v>165.9</v>
      </c>
      <c r="H55" s="82">
        <f t="shared" si="2"/>
        <v>62.497645507628562</v>
      </c>
      <c r="I55" s="87">
        <f>G55/J55*100</f>
        <v>82.95</v>
      </c>
      <c r="J55" s="358">
        <v>200</v>
      </c>
    </row>
    <row r="56" spans="1:10" ht="25.5" x14ac:dyDescent="0.25">
      <c r="A56" s="413" t="s">
        <v>41</v>
      </c>
      <c r="B56" s="414"/>
      <c r="C56" s="415"/>
      <c r="D56" s="304" t="s">
        <v>50</v>
      </c>
      <c r="E56" s="98">
        <f>E57+E63+E77+E102+E123+E140+E68+E71+E74+E145</f>
        <v>43868.54</v>
      </c>
      <c r="F56" s="98">
        <f>F57+F63+F77+F102+F123+F140+F68+F71+F74+F145+F153</f>
        <v>43492.029999999992</v>
      </c>
      <c r="G56" s="98">
        <f>G57+G63+G77+G102+G123+G140+G68+G71+G74+G145+G153+G156</f>
        <v>46507.029999999992</v>
      </c>
      <c r="H56" s="98">
        <f t="shared" si="2"/>
        <v>106.01453798097677</v>
      </c>
      <c r="I56" s="98">
        <f>G56/F56*100</f>
        <v>106.93230460845355</v>
      </c>
      <c r="J56" s="358"/>
    </row>
    <row r="57" spans="1:10" ht="14.25" customHeight="1" x14ac:dyDescent="0.25">
      <c r="A57" s="383" t="s">
        <v>51</v>
      </c>
      <c r="B57" s="384"/>
      <c r="C57" s="385"/>
      <c r="D57" s="42" t="s">
        <v>52</v>
      </c>
      <c r="E57" s="96">
        <f>E59</f>
        <v>331.81000000000006</v>
      </c>
      <c r="F57" s="97">
        <f>F59+F61</f>
        <v>333</v>
      </c>
      <c r="G57" s="97">
        <f>G59+G61</f>
        <v>333</v>
      </c>
      <c r="H57" s="99">
        <f t="shared" si="2"/>
        <v>100.35863898013922</v>
      </c>
      <c r="I57" s="99">
        <f>G57/F57*100</f>
        <v>100</v>
      </c>
      <c r="J57" s="358"/>
    </row>
    <row r="58" spans="1:10" ht="15" customHeight="1" x14ac:dyDescent="0.25">
      <c r="A58" s="395" t="s">
        <v>53</v>
      </c>
      <c r="B58" s="396"/>
      <c r="C58" s="397"/>
      <c r="D58" s="39" t="s">
        <v>18</v>
      </c>
      <c r="E58" s="10"/>
      <c r="F58" s="11"/>
      <c r="G58" s="11"/>
      <c r="H58" s="11"/>
      <c r="I58" s="12"/>
      <c r="J58" s="358"/>
    </row>
    <row r="59" spans="1:10" x14ac:dyDescent="0.25">
      <c r="A59" s="410">
        <v>32</v>
      </c>
      <c r="B59" s="411"/>
      <c r="C59" s="412"/>
      <c r="D59" s="60" t="s">
        <v>31</v>
      </c>
      <c r="E59" s="83">
        <f>E60+E62</f>
        <v>331.81000000000006</v>
      </c>
      <c r="F59" s="83">
        <f>J60</f>
        <v>333</v>
      </c>
      <c r="G59" s="83">
        <f>G60</f>
        <v>333</v>
      </c>
      <c r="H59" s="83">
        <f>G59/E59*100</f>
        <v>100.35863898013922</v>
      </c>
      <c r="I59" s="83">
        <f>G59/F59*100</f>
        <v>100</v>
      </c>
      <c r="J59" s="358"/>
    </row>
    <row r="60" spans="1:10" ht="25.5" x14ac:dyDescent="0.25">
      <c r="A60" s="50">
        <v>3299</v>
      </c>
      <c r="B60" s="51"/>
      <c r="C60" s="52"/>
      <c r="D60" s="49" t="s">
        <v>112</v>
      </c>
      <c r="E60" s="80">
        <v>60.59</v>
      </c>
      <c r="F60" s="82"/>
      <c r="G60" s="82">
        <v>333</v>
      </c>
      <c r="H60" s="80">
        <f>G60/E60*100</f>
        <v>549.59564284535395</v>
      </c>
      <c r="I60" s="82">
        <f>G60/J60*100</f>
        <v>100</v>
      </c>
      <c r="J60" s="358">
        <v>333</v>
      </c>
    </row>
    <row r="61" spans="1:10" x14ac:dyDescent="0.25">
      <c r="A61" s="266">
        <v>323</v>
      </c>
      <c r="B61" s="267"/>
      <c r="C61" s="268"/>
      <c r="D61" s="262" t="s">
        <v>174</v>
      </c>
      <c r="E61" s="263"/>
      <c r="F61" s="263"/>
      <c r="G61" s="263">
        <f>G62</f>
        <v>0</v>
      </c>
      <c r="H61" s="263"/>
      <c r="I61" s="263"/>
      <c r="J61" s="358"/>
    </row>
    <row r="62" spans="1:10" x14ac:dyDescent="0.25">
      <c r="A62" s="50">
        <v>3237</v>
      </c>
      <c r="B62" s="51"/>
      <c r="C62" s="52"/>
      <c r="D62" s="118" t="s">
        <v>153</v>
      </c>
      <c r="E62" s="80">
        <v>271.22000000000003</v>
      </c>
      <c r="F62" s="80"/>
      <c r="G62" s="80">
        <v>0</v>
      </c>
      <c r="H62" s="80"/>
      <c r="I62" s="80"/>
      <c r="J62" s="358"/>
    </row>
    <row r="63" spans="1:10" x14ac:dyDescent="0.25">
      <c r="A63" s="398" t="s">
        <v>54</v>
      </c>
      <c r="B63" s="399"/>
      <c r="C63" s="400"/>
      <c r="D63" s="72" t="s">
        <v>55</v>
      </c>
      <c r="E63" s="96">
        <f>E65</f>
        <v>871.3599999999999</v>
      </c>
      <c r="F63" s="96">
        <f>F65</f>
        <v>0</v>
      </c>
      <c r="G63" s="96">
        <f>G65</f>
        <v>0</v>
      </c>
      <c r="H63" s="157">
        <f>G63/E63*100</f>
        <v>0</v>
      </c>
      <c r="I63" s="96"/>
      <c r="J63" s="358"/>
    </row>
    <row r="64" spans="1:10" ht="15" customHeight="1" x14ac:dyDescent="0.25">
      <c r="A64" s="395" t="s">
        <v>56</v>
      </c>
      <c r="B64" s="396"/>
      <c r="C64" s="397"/>
      <c r="D64" s="46" t="s">
        <v>18</v>
      </c>
      <c r="E64" s="10"/>
      <c r="F64" s="11"/>
      <c r="G64" s="11"/>
      <c r="H64" s="11"/>
      <c r="I64" s="12"/>
      <c r="J64" s="358"/>
    </row>
    <row r="65" spans="1:10" x14ac:dyDescent="0.25">
      <c r="A65" s="418">
        <v>32</v>
      </c>
      <c r="B65" s="419"/>
      <c r="C65" s="420"/>
      <c r="D65" s="60" t="s">
        <v>31</v>
      </c>
      <c r="E65" s="83">
        <f>E66+E67</f>
        <v>871.3599999999999</v>
      </c>
      <c r="F65" s="83"/>
      <c r="G65" s="83">
        <f>G66+G67</f>
        <v>0</v>
      </c>
      <c r="H65" s="83">
        <f>G65/E65*100</f>
        <v>0</v>
      </c>
      <c r="I65" s="83"/>
      <c r="J65" s="358"/>
    </row>
    <row r="66" spans="1:10" ht="25.5" x14ac:dyDescent="0.25">
      <c r="A66" s="47">
        <v>3291</v>
      </c>
      <c r="B66" s="48"/>
      <c r="C66" s="49"/>
      <c r="D66" s="49" t="s">
        <v>116</v>
      </c>
      <c r="E66" s="80">
        <v>570.55999999999995</v>
      </c>
      <c r="F66" s="82"/>
      <c r="G66" s="82">
        <v>0</v>
      </c>
      <c r="H66" s="80">
        <f>G66/E66*100</f>
        <v>0</v>
      </c>
      <c r="I66" s="82"/>
      <c r="J66" s="358"/>
    </row>
    <row r="67" spans="1:10" ht="25.5" x14ac:dyDescent="0.25">
      <c r="A67" s="47">
        <v>3299</v>
      </c>
      <c r="B67" s="48"/>
      <c r="C67" s="49"/>
      <c r="D67" s="49" t="s">
        <v>112</v>
      </c>
      <c r="E67" s="80">
        <v>300.8</v>
      </c>
      <c r="F67" s="82"/>
      <c r="G67" s="82">
        <v>0</v>
      </c>
      <c r="H67" s="80">
        <f>G67/E67*100</f>
        <v>0</v>
      </c>
      <c r="I67" s="82"/>
      <c r="J67" s="358"/>
    </row>
    <row r="68" spans="1:10" x14ac:dyDescent="0.25">
      <c r="A68" s="383" t="s">
        <v>206</v>
      </c>
      <c r="B68" s="384"/>
      <c r="C68" s="385"/>
      <c r="D68" s="234" t="s">
        <v>207</v>
      </c>
      <c r="E68" s="157">
        <v>0</v>
      </c>
      <c r="F68" s="96">
        <f>F69</f>
        <v>398.17</v>
      </c>
      <c r="G68" s="157">
        <f>G70</f>
        <v>398.17</v>
      </c>
      <c r="H68" s="157"/>
      <c r="I68" s="157">
        <f>G68/F68*100</f>
        <v>100</v>
      </c>
      <c r="J68" s="358"/>
    </row>
    <row r="69" spans="1:10" x14ac:dyDescent="0.25">
      <c r="A69" s="236">
        <v>32</v>
      </c>
      <c r="B69" s="237"/>
      <c r="C69" s="238"/>
      <c r="D69" s="238" t="s">
        <v>31</v>
      </c>
      <c r="E69" s="83"/>
      <c r="F69" s="83">
        <f>J70</f>
        <v>398.17</v>
      </c>
      <c r="G69" s="83">
        <f>G70</f>
        <v>398.17</v>
      </c>
      <c r="H69" s="83"/>
      <c r="I69" s="83"/>
      <c r="J69" s="358"/>
    </row>
    <row r="70" spans="1:10" ht="25.5" x14ac:dyDescent="0.25">
      <c r="A70" s="239">
        <v>3299</v>
      </c>
      <c r="B70" s="240"/>
      <c r="C70" s="241"/>
      <c r="D70" s="241" t="s">
        <v>112</v>
      </c>
      <c r="E70" s="80"/>
      <c r="F70" s="80"/>
      <c r="G70" s="80">
        <v>398.17</v>
      </c>
      <c r="H70" s="80"/>
      <c r="I70" s="80"/>
      <c r="J70" s="358">
        <v>398.17</v>
      </c>
    </row>
    <row r="71" spans="1:10" ht="25.5" x14ac:dyDescent="0.25">
      <c r="A71" s="383" t="s">
        <v>208</v>
      </c>
      <c r="B71" s="384"/>
      <c r="C71" s="385"/>
      <c r="D71" s="234" t="s">
        <v>209</v>
      </c>
      <c r="E71" s="96">
        <v>0</v>
      </c>
      <c r="F71" s="96">
        <f>F72</f>
        <v>550</v>
      </c>
      <c r="G71" s="96">
        <f>G73</f>
        <v>550</v>
      </c>
      <c r="H71" s="96"/>
      <c r="I71" s="96">
        <f>G71/F71*100</f>
        <v>100</v>
      </c>
      <c r="J71" s="358"/>
    </row>
    <row r="72" spans="1:10" x14ac:dyDescent="0.25">
      <c r="A72" s="236">
        <v>32</v>
      </c>
      <c r="B72" s="237"/>
      <c r="C72" s="238"/>
      <c r="D72" s="238" t="s">
        <v>31</v>
      </c>
      <c r="E72" s="83"/>
      <c r="F72" s="83">
        <f>J73</f>
        <v>550</v>
      </c>
      <c r="G72" s="83">
        <f>G73</f>
        <v>550</v>
      </c>
      <c r="H72" s="83"/>
      <c r="I72" s="83"/>
      <c r="J72" s="358"/>
    </row>
    <row r="73" spans="1:10" ht="24.75" customHeight="1" x14ac:dyDescent="0.25">
      <c r="A73" s="239">
        <v>3299</v>
      </c>
      <c r="B73" s="240"/>
      <c r="C73" s="241"/>
      <c r="D73" s="241" t="s">
        <v>112</v>
      </c>
      <c r="E73" s="80"/>
      <c r="F73" s="80"/>
      <c r="G73" s="80">
        <v>550</v>
      </c>
      <c r="H73" s="80"/>
      <c r="I73" s="80">
        <f>G73/J73*100</f>
        <v>100</v>
      </c>
      <c r="J73" s="358">
        <v>550</v>
      </c>
    </row>
    <row r="74" spans="1:10" ht="23.25" customHeight="1" x14ac:dyDescent="0.25">
      <c r="A74" s="383" t="s">
        <v>57</v>
      </c>
      <c r="B74" s="384"/>
      <c r="C74" s="385"/>
      <c r="D74" s="234" t="s">
        <v>210</v>
      </c>
      <c r="E74" s="96">
        <v>0</v>
      </c>
      <c r="F74" s="96">
        <f>F75</f>
        <v>100</v>
      </c>
      <c r="G74" s="96">
        <f>G76</f>
        <v>100</v>
      </c>
      <c r="H74" s="96"/>
      <c r="I74" s="96">
        <f>G74/F74*100</f>
        <v>100</v>
      </c>
      <c r="J74" s="358"/>
    </row>
    <row r="75" spans="1:10" ht="18.75" customHeight="1" x14ac:dyDescent="0.25">
      <c r="A75" s="236">
        <v>32</v>
      </c>
      <c r="B75" s="237"/>
      <c r="C75" s="238"/>
      <c r="D75" s="238" t="s">
        <v>31</v>
      </c>
      <c r="E75" s="83"/>
      <c r="F75" s="83">
        <f>J76</f>
        <v>100</v>
      </c>
      <c r="G75" s="83">
        <f>G76</f>
        <v>100</v>
      </c>
      <c r="H75" s="83"/>
      <c r="I75" s="83"/>
      <c r="J75" s="358"/>
    </row>
    <row r="76" spans="1:10" ht="22.5" customHeight="1" x14ac:dyDescent="0.25">
      <c r="A76" s="239">
        <v>3299</v>
      </c>
      <c r="B76" s="240"/>
      <c r="C76" s="241"/>
      <c r="D76" s="241" t="s">
        <v>112</v>
      </c>
      <c r="E76" s="80"/>
      <c r="F76" s="80"/>
      <c r="G76" s="80">
        <v>100</v>
      </c>
      <c r="H76" s="80"/>
      <c r="I76" s="80">
        <f>G76/J76*100</f>
        <v>100</v>
      </c>
      <c r="J76" s="358">
        <v>100</v>
      </c>
    </row>
    <row r="77" spans="1:10" x14ac:dyDescent="0.25">
      <c r="A77" s="383" t="s">
        <v>57</v>
      </c>
      <c r="B77" s="384"/>
      <c r="C77" s="385"/>
      <c r="D77" s="72" t="s">
        <v>58</v>
      </c>
      <c r="E77" s="96">
        <f>E79+E86+E91+E98</f>
        <v>23953.9</v>
      </c>
      <c r="F77" s="96">
        <f>F80+F87+F92+F99+F82+F84+F94+F96</f>
        <v>0</v>
      </c>
      <c r="G77" s="96">
        <f>G80+G87+G92+G99+G82+G84+G94+G96</f>
        <v>0</v>
      </c>
      <c r="H77" s="96">
        <f>G77/E77*100</f>
        <v>0</v>
      </c>
      <c r="I77" s="96"/>
      <c r="J77" s="358"/>
    </row>
    <row r="78" spans="1:10" x14ac:dyDescent="0.25">
      <c r="A78" s="395" t="s">
        <v>56</v>
      </c>
      <c r="B78" s="396"/>
      <c r="C78" s="397"/>
      <c r="D78" s="46" t="s">
        <v>18</v>
      </c>
      <c r="E78" s="10"/>
      <c r="F78" s="11"/>
      <c r="G78" s="11"/>
      <c r="H78" s="11"/>
      <c r="I78" s="12"/>
      <c r="J78" s="358"/>
    </row>
    <row r="79" spans="1:10" x14ac:dyDescent="0.25">
      <c r="A79" s="301">
        <v>31</v>
      </c>
      <c r="B79" s="302"/>
      <c r="C79" s="303"/>
      <c r="D79" s="303" t="s">
        <v>22</v>
      </c>
      <c r="E79" s="83">
        <f>E80+E82+E84</f>
        <v>3297.1499999999996</v>
      </c>
      <c r="F79" s="220"/>
      <c r="G79" s="220"/>
      <c r="H79" s="220"/>
      <c r="I79" s="221"/>
      <c r="J79" s="358"/>
    </row>
    <row r="80" spans="1:10" x14ac:dyDescent="0.25">
      <c r="A80" s="264">
        <v>311</v>
      </c>
      <c r="B80" s="265"/>
      <c r="C80" s="262"/>
      <c r="D80" s="262" t="s">
        <v>176</v>
      </c>
      <c r="E80" s="263">
        <f>E81</f>
        <v>2759.68</v>
      </c>
      <c r="F80" s="263"/>
      <c r="G80" s="263">
        <f>G81</f>
        <v>0</v>
      </c>
      <c r="H80" s="263">
        <f>G80/E80*100</f>
        <v>0</v>
      </c>
      <c r="I80" s="263"/>
      <c r="J80" s="358"/>
    </row>
    <row r="81" spans="1:10" x14ac:dyDescent="0.25">
      <c r="A81" s="47">
        <v>3111</v>
      </c>
      <c r="B81" s="48"/>
      <c r="C81" s="49"/>
      <c r="D81" s="49" t="s">
        <v>84</v>
      </c>
      <c r="E81" s="80">
        <v>2759.68</v>
      </c>
      <c r="F81" s="82"/>
      <c r="G81" s="82">
        <v>0</v>
      </c>
      <c r="H81" s="80"/>
      <c r="I81" s="82"/>
      <c r="J81" s="358"/>
    </row>
    <row r="82" spans="1:10" x14ac:dyDescent="0.25">
      <c r="A82" s="264">
        <v>312</v>
      </c>
      <c r="B82" s="265"/>
      <c r="C82" s="262"/>
      <c r="D82" s="262" t="s">
        <v>86</v>
      </c>
      <c r="E82" s="263">
        <f>E83</f>
        <v>82.12</v>
      </c>
      <c r="F82" s="269"/>
      <c r="G82" s="269">
        <f>G83</f>
        <v>0</v>
      </c>
      <c r="H82" s="263">
        <f>G82/E82*100</f>
        <v>0</v>
      </c>
      <c r="I82" s="269"/>
      <c r="J82" s="358"/>
    </row>
    <row r="83" spans="1:10" x14ac:dyDescent="0.25">
      <c r="A83" s="47">
        <v>3121</v>
      </c>
      <c r="B83" s="48"/>
      <c r="C83" s="49"/>
      <c r="D83" s="49" t="s">
        <v>86</v>
      </c>
      <c r="E83" s="80">
        <v>82.12</v>
      </c>
      <c r="F83" s="82"/>
      <c r="G83" s="82">
        <v>0</v>
      </c>
      <c r="H83" s="80">
        <f>G83/E83*100</f>
        <v>0</v>
      </c>
      <c r="I83" s="82"/>
      <c r="J83" s="358"/>
    </row>
    <row r="84" spans="1:10" x14ac:dyDescent="0.25">
      <c r="A84" s="264">
        <v>313</v>
      </c>
      <c r="B84" s="265"/>
      <c r="C84" s="262"/>
      <c r="D84" s="262" t="s">
        <v>177</v>
      </c>
      <c r="E84" s="263">
        <f>E85</f>
        <v>455.35</v>
      </c>
      <c r="F84" s="269"/>
      <c r="G84" s="269">
        <f>G85</f>
        <v>0</v>
      </c>
      <c r="H84" s="263">
        <f>G84/E84*100</f>
        <v>0</v>
      </c>
      <c r="I84" s="269"/>
      <c r="J84" s="358"/>
    </row>
    <row r="85" spans="1:10" ht="25.5" x14ac:dyDescent="0.25">
      <c r="A85" s="47">
        <v>3132</v>
      </c>
      <c r="B85" s="48"/>
      <c r="C85" s="49"/>
      <c r="D85" s="49" t="s">
        <v>117</v>
      </c>
      <c r="E85" s="80">
        <v>455.35</v>
      </c>
      <c r="F85" s="82"/>
      <c r="G85" s="82">
        <v>0</v>
      </c>
      <c r="H85" s="80">
        <f>G85/E85*100</f>
        <v>0</v>
      </c>
      <c r="I85" s="82"/>
      <c r="J85" s="358"/>
    </row>
    <row r="86" spans="1:10" x14ac:dyDescent="0.25">
      <c r="A86" s="301">
        <v>32</v>
      </c>
      <c r="B86" s="302"/>
      <c r="C86" s="303"/>
      <c r="D86" s="303" t="s">
        <v>31</v>
      </c>
      <c r="E86" s="83">
        <f>E87</f>
        <v>295.93</v>
      </c>
      <c r="F86" s="83"/>
      <c r="G86" s="83"/>
      <c r="H86" s="83"/>
      <c r="I86" s="83"/>
      <c r="J86" s="358"/>
    </row>
    <row r="87" spans="1:10" x14ac:dyDescent="0.25">
      <c r="A87" s="264">
        <v>321</v>
      </c>
      <c r="B87" s="265"/>
      <c r="C87" s="262"/>
      <c r="D87" s="262" t="s">
        <v>172</v>
      </c>
      <c r="E87" s="263">
        <f>E88+E89</f>
        <v>295.93</v>
      </c>
      <c r="F87" s="263"/>
      <c r="G87" s="263">
        <f>G88+G89</f>
        <v>0</v>
      </c>
      <c r="H87" s="263">
        <f>G87/E87*100</f>
        <v>0</v>
      </c>
      <c r="I87" s="263"/>
      <c r="J87" s="358"/>
    </row>
    <row r="88" spans="1:10" x14ac:dyDescent="0.25">
      <c r="A88" s="47">
        <v>3211</v>
      </c>
      <c r="B88" s="48"/>
      <c r="C88" s="49"/>
      <c r="D88" s="49" t="s">
        <v>97</v>
      </c>
      <c r="E88" s="80">
        <v>19.91</v>
      </c>
      <c r="F88" s="82"/>
      <c r="G88" s="82">
        <v>0</v>
      </c>
      <c r="H88" s="80"/>
      <c r="I88" s="82"/>
      <c r="J88" s="358"/>
    </row>
    <row r="89" spans="1:10" x14ac:dyDescent="0.25">
      <c r="A89" s="47">
        <v>3212</v>
      </c>
      <c r="B89" s="48"/>
      <c r="C89" s="49"/>
      <c r="D89" s="49" t="s">
        <v>88</v>
      </c>
      <c r="E89" s="80">
        <v>276.02</v>
      </c>
      <c r="F89" s="82"/>
      <c r="G89" s="82">
        <v>0</v>
      </c>
      <c r="H89" s="80">
        <f>G89/E89*100</f>
        <v>0</v>
      </c>
      <c r="I89" s="82"/>
      <c r="J89" s="358"/>
    </row>
    <row r="90" spans="1:10" ht="15" customHeight="1" x14ac:dyDescent="0.25">
      <c r="A90" s="395" t="s">
        <v>59</v>
      </c>
      <c r="B90" s="396"/>
      <c r="C90" s="397"/>
      <c r="D90" s="40" t="s">
        <v>60</v>
      </c>
      <c r="E90" s="10"/>
      <c r="F90" s="11"/>
      <c r="G90" s="11"/>
      <c r="H90" s="11"/>
      <c r="I90" s="12"/>
      <c r="J90" s="358"/>
    </row>
    <row r="91" spans="1:10" ht="15" customHeight="1" x14ac:dyDescent="0.25">
      <c r="A91" s="301">
        <v>31</v>
      </c>
      <c r="B91" s="302"/>
      <c r="C91" s="303"/>
      <c r="D91" s="303" t="s">
        <v>22</v>
      </c>
      <c r="E91" s="83">
        <f>E93+E95+E97</f>
        <v>18683.870000000003</v>
      </c>
      <c r="F91" s="220"/>
      <c r="G91" s="220"/>
      <c r="H91" s="220"/>
      <c r="I91" s="221"/>
      <c r="J91" s="358"/>
    </row>
    <row r="92" spans="1:10" x14ac:dyDescent="0.25">
      <c r="A92" s="264">
        <v>311</v>
      </c>
      <c r="B92" s="265"/>
      <c r="C92" s="262"/>
      <c r="D92" s="262" t="s">
        <v>22</v>
      </c>
      <c r="E92" s="263">
        <f>E93</f>
        <v>15638.2</v>
      </c>
      <c r="F92" s="263"/>
      <c r="G92" s="263">
        <f>G93</f>
        <v>0</v>
      </c>
      <c r="H92" s="263">
        <f t="shared" ref="H92:H97" si="3">G92/E92*100</f>
        <v>0</v>
      </c>
      <c r="I92" s="263"/>
      <c r="J92" s="358"/>
    </row>
    <row r="93" spans="1:10" x14ac:dyDescent="0.25">
      <c r="A93" s="47">
        <v>3111</v>
      </c>
      <c r="B93" s="48"/>
      <c r="C93" s="49"/>
      <c r="D93" s="49" t="s">
        <v>84</v>
      </c>
      <c r="E93" s="80">
        <v>15638.2</v>
      </c>
      <c r="F93" s="82"/>
      <c r="G93" s="82">
        <v>0</v>
      </c>
      <c r="H93" s="80">
        <f t="shared" si="3"/>
        <v>0</v>
      </c>
      <c r="I93" s="82"/>
      <c r="J93" s="358"/>
    </row>
    <row r="94" spans="1:10" x14ac:dyDescent="0.25">
      <c r="A94" s="264">
        <v>312</v>
      </c>
      <c r="B94" s="265"/>
      <c r="C94" s="262"/>
      <c r="D94" s="262" t="s">
        <v>86</v>
      </c>
      <c r="E94" s="263">
        <f>E95</f>
        <v>465.36</v>
      </c>
      <c r="F94" s="269"/>
      <c r="G94" s="269">
        <f>G95</f>
        <v>0</v>
      </c>
      <c r="H94" s="263">
        <f t="shared" si="3"/>
        <v>0</v>
      </c>
      <c r="I94" s="269"/>
      <c r="J94" s="358"/>
    </row>
    <row r="95" spans="1:10" x14ac:dyDescent="0.25">
      <c r="A95" s="47">
        <v>3121</v>
      </c>
      <c r="B95" s="48"/>
      <c r="C95" s="49"/>
      <c r="D95" s="49" t="s">
        <v>86</v>
      </c>
      <c r="E95" s="80">
        <v>465.36</v>
      </c>
      <c r="F95" s="82">
        <v>0</v>
      </c>
      <c r="G95" s="82">
        <v>0</v>
      </c>
      <c r="H95" s="80">
        <f t="shared" si="3"/>
        <v>0</v>
      </c>
      <c r="I95" s="82"/>
      <c r="J95" s="358"/>
    </row>
    <row r="96" spans="1:10" x14ac:dyDescent="0.25">
      <c r="A96" s="264">
        <v>313</v>
      </c>
      <c r="B96" s="265"/>
      <c r="C96" s="262"/>
      <c r="D96" s="262" t="s">
        <v>177</v>
      </c>
      <c r="E96" s="263">
        <f>E97</f>
        <v>2580.31</v>
      </c>
      <c r="F96" s="269"/>
      <c r="G96" s="269">
        <f>G97</f>
        <v>0</v>
      </c>
      <c r="H96" s="263">
        <f t="shared" si="3"/>
        <v>0</v>
      </c>
      <c r="I96" s="269"/>
      <c r="J96" s="358"/>
    </row>
    <row r="97" spans="1:21" ht="25.5" x14ac:dyDescent="0.25">
      <c r="A97" s="47">
        <v>3132</v>
      </c>
      <c r="B97" s="48"/>
      <c r="C97" s="49"/>
      <c r="D97" s="49" t="s">
        <v>117</v>
      </c>
      <c r="E97" s="80">
        <v>2580.31</v>
      </c>
      <c r="F97" s="82">
        <v>0</v>
      </c>
      <c r="G97" s="82">
        <v>0</v>
      </c>
      <c r="H97" s="80">
        <f t="shared" si="3"/>
        <v>0</v>
      </c>
      <c r="I97" s="82"/>
      <c r="J97" s="358"/>
    </row>
    <row r="98" spans="1:21" x14ac:dyDescent="0.25">
      <c r="A98" s="301">
        <v>32</v>
      </c>
      <c r="B98" s="302"/>
      <c r="C98" s="303"/>
      <c r="D98" s="303" t="s">
        <v>31</v>
      </c>
      <c r="E98" s="83">
        <f>E99</f>
        <v>1676.95</v>
      </c>
      <c r="F98" s="83"/>
      <c r="G98" s="83"/>
      <c r="H98" s="83"/>
      <c r="I98" s="83"/>
      <c r="J98" s="358"/>
    </row>
    <row r="99" spans="1:21" x14ac:dyDescent="0.25">
      <c r="A99" s="264">
        <v>321</v>
      </c>
      <c r="B99" s="265"/>
      <c r="C99" s="262"/>
      <c r="D99" s="262" t="s">
        <v>172</v>
      </c>
      <c r="E99" s="263">
        <f>E100+E101</f>
        <v>1676.95</v>
      </c>
      <c r="F99" s="263"/>
      <c r="G99" s="263">
        <f>G100+G101</f>
        <v>0</v>
      </c>
      <c r="H99" s="263">
        <f>G99/E99*100</f>
        <v>0</v>
      </c>
      <c r="I99" s="263">
        <f>I100+I101</f>
        <v>0</v>
      </c>
      <c r="J99" s="358"/>
    </row>
    <row r="100" spans="1:21" x14ac:dyDescent="0.25">
      <c r="A100" s="47">
        <v>3211</v>
      </c>
      <c r="B100" s="48"/>
      <c r="C100" s="49"/>
      <c r="D100" s="49" t="s">
        <v>97</v>
      </c>
      <c r="E100" s="80">
        <v>112.81</v>
      </c>
      <c r="F100" s="82">
        <v>0</v>
      </c>
      <c r="G100" s="82">
        <v>0</v>
      </c>
      <c r="H100" s="80"/>
      <c r="I100" s="82"/>
      <c r="J100" s="358"/>
    </row>
    <row r="101" spans="1:21" x14ac:dyDescent="0.25">
      <c r="A101" s="47">
        <v>3212</v>
      </c>
      <c r="B101" s="48"/>
      <c r="C101" s="49"/>
      <c r="D101" s="49" t="s">
        <v>88</v>
      </c>
      <c r="E101" s="80">
        <v>1564.14</v>
      </c>
      <c r="F101" s="82">
        <v>0</v>
      </c>
      <c r="G101" s="82">
        <v>0</v>
      </c>
      <c r="H101" s="80">
        <f>G101/E101*100</f>
        <v>0</v>
      </c>
      <c r="I101" s="82"/>
      <c r="J101" s="358"/>
    </row>
    <row r="102" spans="1:21" x14ac:dyDescent="0.25">
      <c r="A102" s="383" t="s">
        <v>125</v>
      </c>
      <c r="B102" s="384"/>
      <c r="C102" s="385"/>
      <c r="D102" s="72" t="s">
        <v>124</v>
      </c>
      <c r="E102" s="96">
        <f>E105+E112+E108+E109+E116+E120</f>
        <v>12606.22</v>
      </c>
      <c r="F102" s="96">
        <f>F105+F112+F107+F109+F116+F120</f>
        <v>27452.069999999996</v>
      </c>
      <c r="G102" s="96">
        <f>G105+G112+G107+G109+G116+G120+G108</f>
        <v>27452.069999999996</v>
      </c>
      <c r="H102" s="96">
        <f>G102/E102*100</f>
        <v>217.76607103477485</v>
      </c>
      <c r="I102" s="96">
        <f>G102/F102*100</f>
        <v>100</v>
      </c>
      <c r="J102" s="358"/>
    </row>
    <row r="103" spans="1:21" x14ac:dyDescent="0.25">
      <c r="A103" s="395" t="s">
        <v>56</v>
      </c>
      <c r="B103" s="396"/>
      <c r="C103" s="397"/>
      <c r="D103" s="88" t="s">
        <v>18</v>
      </c>
      <c r="E103" s="10"/>
      <c r="F103" s="11"/>
      <c r="G103" s="11"/>
      <c r="H103" s="163"/>
      <c r="I103" s="12"/>
      <c r="J103" s="358"/>
    </row>
    <row r="104" spans="1:21" x14ac:dyDescent="0.25">
      <c r="A104" s="301">
        <v>31</v>
      </c>
      <c r="B104" s="302"/>
      <c r="C104" s="303"/>
      <c r="D104" s="303" t="s">
        <v>22</v>
      </c>
      <c r="E104" s="83">
        <f>E105+E107+E109</f>
        <v>1747.4899999999998</v>
      </c>
      <c r="F104" s="83">
        <f>F105+F107+F109</f>
        <v>3842.38</v>
      </c>
      <c r="G104" s="83">
        <f>G105+G107+G109+G108</f>
        <v>3842.38</v>
      </c>
      <c r="H104" s="148">
        <f>G104/E104*100</f>
        <v>219.87994208836676</v>
      </c>
      <c r="I104" s="221">
        <f>G104/F104*100</f>
        <v>100</v>
      </c>
      <c r="J104" s="358"/>
    </row>
    <row r="105" spans="1:21" x14ac:dyDescent="0.25">
      <c r="A105" s="264">
        <v>311</v>
      </c>
      <c r="B105" s="265"/>
      <c r="C105" s="262"/>
      <c r="D105" s="262" t="s">
        <v>176</v>
      </c>
      <c r="E105" s="263">
        <f>E106</f>
        <v>1320.56</v>
      </c>
      <c r="F105" s="263">
        <f>J106</f>
        <v>3336.41</v>
      </c>
      <c r="G105" s="263">
        <f>G106</f>
        <v>3066.41</v>
      </c>
      <c r="H105" s="275">
        <f>G105/E105*100</f>
        <v>232.2052765493427</v>
      </c>
      <c r="I105" s="263">
        <f>G105/F105*100</f>
        <v>91.90746940573851</v>
      </c>
      <c r="J105" s="358"/>
    </row>
    <row r="106" spans="1:21" x14ac:dyDescent="0.25">
      <c r="A106" s="89">
        <v>3111</v>
      </c>
      <c r="B106" s="90"/>
      <c r="C106" s="91"/>
      <c r="D106" s="91" t="s">
        <v>84</v>
      </c>
      <c r="E106" s="80">
        <v>1320.56</v>
      </c>
      <c r="F106" s="82">
        <v>0</v>
      </c>
      <c r="G106" s="82">
        <v>3066.41</v>
      </c>
      <c r="H106" s="163">
        <f>G106/E106*100</f>
        <v>232.2052765493427</v>
      </c>
      <c r="I106" s="87">
        <f>G106/F105*100</f>
        <v>91.90746940573851</v>
      </c>
      <c r="J106" s="358">
        <v>3336.41</v>
      </c>
    </row>
    <row r="107" spans="1:21" s="204" customFormat="1" x14ac:dyDescent="0.25">
      <c r="A107" s="264">
        <v>312</v>
      </c>
      <c r="B107" s="265"/>
      <c r="C107" s="262"/>
      <c r="D107" s="262" t="s">
        <v>86</v>
      </c>
      <c r="E107" s="263">
        <f>E108</f>
        <v>209.04</v>
      </c>
      <c r="F107" s="269">
        <f>J108</f>
        <v>0</v>
      </c>
      <c r="G107" s="269">
        <f>F107</f>
        <v>0</v>
      </c>
      <c r="H107" s="275"/>
      <c r="I107" s="270"/>
      <c r="J107" s="358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</row>
    <row r="108" spans="1:21" s="205" customFormat="1" x14ac:dyDescent="0.25">
      <c r="A108" s="186">
        <v>3121</v>
      </c>
      <c r="B108" s="187"/>
      <c r="C108" s="188"/>
      <c r="D108" s="188"/>
      <c r="E108" s="80">
        <v>209.04</v>
      </c>
      <c r="F108" s="82"/>
      <c r="G108" s="82">
        <v>270</v>
      </c>
      <c r="H108" s="163">
        <f>G108/E108*100</f>
        <v>129.16188289322619</v>
      </c>
      <c r="I108" s="87"/>
      <c r="J108" s="358">
        <v>0</v>
      </c>
    </row>
    <row r="109" spans="1:21" s="205" customFormat="1" x14ac:dyDescent="0.25">
      <c r="A109" s="264">
        <v>313</v>
      </c>
      <c r="B109" s="265"/>
      <c r="C109" s="262"/>
      <c r="D109" s="262"/>
      <c r="E109" s="263">
        <f>E110</f>
        <v>217.89</v>
      </c>
      <c r="F109" s="269">
        <f>J110</f>
        <v>505.97</v>
      </c>
      <c r="G109" s="269">
        <f>G110</f>
        <v>505.97</v>
      </c>
      <c r="H109" s="275"/>
      <c r="I109" s="270">
        <f>G109/F109*100</f>
        <v>100</v>
      </c>
      <c r="J109" s="358"/>
    </row>
    <row r="110" spans="1:21" ht="25.5" x14ac:dyDescent="0.25">
      <c r="A110" s="89">
        <v>3132</v>
      </c>
      <c r="B110" s="90"/>
      <c r="C110" s="91"/>
      <c r="D110" s="91" t="s">
        <v>117</v>
      </c>
      <c r="E110" s="80">
        <v>217.89</v>
      </c>
      <c r="F110" s="82">
        <v>0</v>
      </c>
      <c r="G110" s="82">
        <v>505.97</v>
      </c>
      <c r="H110" s="163">
        <f>G110/E110*100</f>
        <v>232.21350222589382</v>
      </c>
      <c r="I110" s="87">
        <f>G110/F109*100</f>
        <v>100</v>
      </c>
      <c r="J110" s="358">
        <v>505.97</v>
      </c>
    </row>
    <row r="111" spans="1:21" x14ac:dyDescent="0.25">
      <c r="A111" s="301">
        <v>32</v>
      </c>
      <c r="B111" s="302"/>
      <c r="C111" s="303"/>
      <c r="D111" s="303" t="s">
        <v>31</v>
      </c>
      <c r="E111" s="83">
        <f>E112</f>
        <v>143.44</v>
      </c>
      <c r="F111" s="83">
        <f>F112</f>
        <v>275.43</v>
      </c>
      <c r="G111" s="83">
        <f>G112</f>
        <v>275.43</v>
      </c>
      <c r="H111" s="148">
        <f>G111/E111*100</f>
        <v>192.01756832124931</v>
      </c>
      <c r="I111" s="226">
        <f>G111/F111*100</f>
        <v>100</v>
      </c>
      <c r="J111" s="358"/>
    </row>
    <row r="112" spans="1:21" x14ac:dyDescent="0.25">
      <c r="A112" s="264">
        <v>321</v>
      </c>
      <c r="B112" s="265"/>
      <c r="C112" s="262"/>
      <c r="D112" s="262" t="s">
        <v>172</v>
      </c>
      <c r="E112" s="263">
        <f>E113+E114</f>
        <v>143.44</v>
      </c>
      <c r="F112" s="263">
        <f>J113+J114</f>
        <v>275.43</v>
      </c>
      <c r="G112" s="263">
        <f>G113+G114</f>
        <v>275.43</v>
      </c>
      <c r="H112" s="263">
        <f>G112/E112*100</f>
        <v>192.01756832124931</v>
      </c>
      <c r="I112" s="263">
        <f>G112/F112*100</f>
        <v>100</v>
      </c>
      <c r="J112" s="358"/>
    </row>
    <row r="113" spans="1:10" x14ac:dyDescent="0.25">
      <c r="A113" s="89">
        <v>3211</v>
      </c>
      <c r="B113" s="90"/>
      <c r="C113" s="91"/>
      <c r="D113" s="91" t="s">
        <v>97</v>
      </c>
      <c r="E113" s="80">
        <v>7.96</v>
      </c>
      <c r="F113" s="82"/>
      <c r="G113" s="82">
        <v>11.94</v>
      </c>
      <c r="H113" s="80">
        <f>G113/E113*100</f>
        <v>150</v>
      </c>
      <c r="I113" s="87">
        <f>G113/J113*100</f>
        <v>100</v>
      </c>
      <c r="J113" s="358">
        <v>11.94</v>
      </c>
    </row>
    <row r="114" spans="1:10" x14ac:dyDescent="0.25">
      <c r="A114" s="89">
        <v>3212</v>
      </c>
      <c r="B114" s="90"/>
      <c r="C114" s="91"/>
      <c r="D114" s="91" t="s">
        <v>88</v>
      </c>
      <c r="E114" s="80">
        <v>135.47999999999999</v>
      </c>
      <c r="F114" s="82"/>
      <c r="G114" s="82">
        <v>263.49</v>
      </c>
      <c r="H114" s="80">
        <f>G114/E114*100</f>
        <v>194.48627103631534</v>
      </c>
      <c r="I114" s="87">
        <f>G114/J114*100</f>
        <v>100</v>
      </c>
      <c r="J114" s="358">
        <v>263.49</v>
      </c>
    </row>
    <row r="115" spans="1:10" x14ac:dyDescent="0.25">
      <c r="A115" s="395" t="s">
        <v>200</v>
      </c>
      <c r="B115" s="396"/>
      <c r="C115" s="397"/>
      <c r="D115" s="235" t="s">
        <v>60</v>
      </c>
      <c r="E115" s="80"/>
      <c r="F115" s="82"/>
      <c r="G115" s="82"/>
      <c r="H115" s="82"/>
      <c r="I115" s="87"/>
      <c r="J115" s="358"/>
    </row>
    <row r="116" spans="1:10" x14ac:dyDescent="0.25">
      <c r="A116" s="236">
        <v>31</v>
      </c>
      <c r="B116" s="237"/>
      <c r="C116" s="238"/>
      <c r="D116" s="238" t="s">
        <v>176</v>
      </c>
      <c r="E116" s="83">
        <f>E117+E118+E119</f>
        <v>9902.4399999999987</v>
      </c>
      <c r="F116" s="83">
        <f>J117+J118+J119</f>
        <v>21773.42</v>
      </c>
      <c r="G116" s="83">
        <f>G117+G118+G119</f>
        <v>21773.42</v>
      </c>
      <c r="H116" s="83">
        <f t="shared" ref="H116:H122" si="4">G116/E116*100</f>
        <v>219.87934286903027</v>
      </c>
      <c r="I116" s="83">
        <f>G116/F116*100</f>
        <v>100</v>
      </c>
      <c r="J116" s="358"/>
    </row>
    <row r="117" spans="1:10" x14ac:dyDescent="0.25">
      <c r="A117" s="239">
        <v>3111</v>
      </c>
      <c r="B117" s="240"/>
      <c r="C117" s="241"/>
      <c r="D117" s="241" t="s">
        <v>84</v>
      </c>
      <c r="E117" s="80">
        <v>7483.17</v>
      </c>
      <c r="F117" s="82">
        <v>0</v>
      </c>
      <c r="G117" s="82">
        <v>17376.3</v>
      </c>
      <c r="H117" s="80">
        <f t="shared" si="4"/>
        <v>232.20506817298013</v>
      </c>
      <c r="I117" s="82">
        <f>G117/J117*100</f>
        <v>91.907459418289136</v>
      </c>
      <c r="J117" s="358">
        <v>18906.3</v>
      </c>
    </row>
    <row r="118" spans="1:10" x14ac:dyDescent="0.25">
      <c r="A118" s="239">
        <v>3121</v>
      </c>
      <c r="B118" s="240"/>
      <c r="C118" s="241"/>
      <c r="D118" s="241" t="s">
        <v>86</v>
      </c>
      <c r="E118" s="80">
        <v>1184.55</v>
      </c>
      <c r="F118" s="82">
        <v>0</v>
      </c>
      <c r="G118" s="82">
        <v>1530</v>
      </c>
      <c r="H118" s="80">
        <f t="shared" si="4"/>
        <v>129.16297328099279</v>
      </c>
      <c r="I118" s="82"/>
      <c r="J118" s="358">
        <v>0</v>
      </c>
    </row>
    <row r="119" spans="1:10" ht="25.5" x14ac:dyDescent="0.25">
      <c r="A119" s="239">
        <v>3132</v>
      </c>
      <c r="B119" s="240"/>
      <c r="C119" s="241"/>
      <c r="D119" s="241" t="s">
        <v>117</v>
      </c>
      <c r="E119" s="80">
        <v>1234.72</v>
      </c>
      <c r="F119" s="82">
        <v>0</v>
      </c>
      <c r="G119" s="82">
        <v>2867.12</v>
      </c>
      <c r="H119" s="80">
        <f t="shared" si="4"/>
        <v>232.20811196060646</v>
      </c>
      <c r="I119" s="82">
        <f>G119/J119*100</f>
        <v>100</v>
      </c>
      <c r="J119" s="358">
        <v>2867.12</v>
      </c>
    </row>
    <row r="120" spans="1:10" x14ac:dyDescent="0.25">
      <c r="A120" s="236">
        <v>32</v>
      </c>
      <c r="B120" s="237"/>
      <c r="C120" s="238"/>
      <c r="D120" s="238" t="s">
        <v>172</v>
      </c>
      <c r="E120" s="83">
        <f>E121+E122</f>
        <v>812.85</v>
      </c>
      <c r="F120" s="83">
        <f>J121+J122</f>
        <v>1560.8400000000001</v>
      </c>
      <c r="G120" s="83">
        <f>G121+G122</f>
        <v>1560.8400000000001</v>
      </c>
      <c r="H120" s="83">
        <f t="shared" si="4"/>
        <v>192.0206680199299</v>
      </c>
      <c r="I120" s="83">
        <f>G120/F120*100</f>
        <v>100</v>
      </c>
      <c r="J120" s="358"/>
    </row>
    <row r="121" spans="1:10" x14ac:dyDescent="0.25">
      <c r="A121" s="239">
        <v>3211</v>
      </c>
      <c r="B121" s="240"/>
      <c r="C121" s="241"/>
      <c r="D121" s="241" t="s">
        <v>97</v>
      </c>
      <c r="E121" s="80">
        <v>45.13</v>
      </c>
      <c r="F121" s="82"/>
      <c r="G121" s="82">
        <v>67.69</v>
      </c>
      <c r="H121" s="80">
        <f t="shared" si="4"/>
        <v>149.98892089519165</v>
      </c>
      <c r="I121" s="82">
        <f>G121/J121*100</f>
        <v>100</v>
      </c>
      <c r="J121" s="358">
        <v>67.69</v>
      </c>
    </row>
    <row r="122" spans="1:10" x14ac:dyDescent="0.25">
      <c r="A122" s="239">
        <v>3212</v>
      </c>
      <c r="B122" s="240"/>
      <c r="C122" s="241"/>
      <c r="D122" s="241" t="s">
        <v>88</v>
      </c>
      <c r="E122" s="80">
        <v>767.72</v>
      </c>
      <c r="F122" s="82"/>
      <c r="G122" s="82">
        <v>1493.15</v>
      </c>
      <c r="H122" s="80">
        <f t="shared" si="4"/>
        <v>194.49148126921273</v>
      </c>
      <c r="I122" s="82">
        <f>G122/J122*100</f>
        <v>100</v>
      </c>
      <c r="J122" s="358">
        <v>1493.15</v>
      </c>
    </row>
    <row r="123" spans="1:10" x14ac:dyDescent="0.25">
      <c r="A123" s="383" t="s">
        <v>126</v>
      </c>
      <c r="B123" s="384"/>
      <c r="C123" s="385"/>
      <c r="D123" s="72" t="s">
        <v>211</v>
      </c>
      <c r="E123" s="96">
        <f>E133+E137</f>
        <v>0</v>
      </c>
      <c r="F123" s="96">
        <f>F133+F137+F125+F129</f>
        <v>8527.91</v>
      </c>
      <c r="G123" s="96">
        <f>G133+G137+G125+G129</f>
        <v>9129.91</v>
      </c>
      <c r="H123" s="96">
        <f>H133+H137</f>
        <v>0</v>
      </c>
      <c r="I123" s="96">
        <f>G123/F123*100</f>
        <v>107.05917393593506</v>
      </c>
      <c r="J123" s="358"/>
    </row>
    <row r="124" spans="1:10" ht="15" customHeight="1" x14ac:dyDescent="0.25">
      <c r="A124" s="395" t="s">
        <v>56</v>
      </c>
      <c r="B124" s="396"/>
      <c r="C124" s="397"/>
      <c r="D124" s="235" t="s">
        <v>18</v>
      </c>
      <c r="E124" s="10"/>
      <c r="F124" s="11"/>
      <c r="G124" s="11"/>
      <c r="H124" s="11"/>
      <c r="I124" s="12"/>
      <c r="J124" s="358"/>
    </row>
    <row r="125" spans="1:10" x14ac:dyDescent="0.25">
      <c r="A125" s="236">
        <v>31</v>
      </c>
      <c r="B125" s="237"/>
      <c r="C125" s="238"/>
      <c r="D125" s="238" t="s">
        <v>22</v>
      </c>
      <c r="E125" s="83">
        <f>E126+E128+E127</f>
        <v>0</v>
      </c>
      <c r="F125" s="83">
        <f>J126+J127+J128</f>
        <v>1203.1000000000001</v>
      </c>
      <c r="G125" s="83">
        <f>G126+G127+G128</f>
        <v>1293.1000000000001</v>
      </c>
      <c r="H125" s="83"/>
      <c r="I125" s="83">
        <f>G125/F125*100</f>
        <v>107.48067492311529</v>
      </c>
      <c r="J125" s="358"/>
    </row>
    <row r="126" spans="1:10" x14ac:dyDescent="0.25">
      <c r="A126" s="239">
        <v>3111</v>
      </c>
      <c r="B126" s="240"/>
      <c r="C126" s="241"/>
      <c r="D126" s="241" t="s">
        <v>84</v>
      </c>
      <c r="E126" s="80"/>
      <c r="F126" s="82">
        <v>0</v>
      </c>
      <c r="G126" s="82">
        <v>865.32</v>
      </c>
      <c r="H126" s="80"/>
      <c r="I126" s="87">
        <f>G126/J126*100</f>
        <v>100</v>
      </c>
      <c r="J126" s="358">
        <v>865.32</v>
      </c>
    </row>
    <row r="127" spans="1:10" x14ac:dyDescent="0.25">
      <c r="A127" s="239">
        <v>3121</v>
      </c>
      <c r="B127" s="240"/>
      <c r="C127" s="241"/>
      <c r="D127" s="241"/>
      <c r="E127" s="80"/>
      <c r="F127" s="82"/>
      <c r="G127" s="82">
        <v>285</v>
      </c>
      <c r="H127" s="80"/>
      <c r="I127" s="87">
        <f>G127/J127*100</f>
        <v>146.15384615384613</v>
      </c>
      <c r="J127" s="358">
        <v>195</v>
      </c>
    </row>
    <row r="128" spans="1:10" ht="25.5" x14ac:dyDescent="0.25">
      <c r="A128" s="239">
        <v>3132</v>
      </c>
      <c r="B128" s="240"/>
      <c r="C128" s="241"/>
      <c r="D128" s="241" t="s">
        <v>117</v>
      </c>
      <c r="E128" s="80"/>
      <c r="F128" s="82">
        <v>0</v>
      </c>
      <c r="G128" s="82">
        <v>142.78</v>
      </c>
      <c r="H128" s="80"/>
      <c r="I128" s="87">
        <f>G128/J128*100</f>
        <v>100</v>
      </c>
      <c r="J128" s="358">
        <v>142.78</v>
      </c>
    </row>
    <row r="129" spans="1:10" x14ac:dyDescent="0.25">
      <c r="A129" s="236">
        <v>32</v>
      </c>
      <c r="B129" s="237"/>
      <c r="C129" s="238"/>
      <c r="D129" s="238" t="s">
        <v>172</v>
      </c>
      <c r="E129" s="83">
        <f>E130+E131</f>
        <v>0</v>
      </c>
      <c r="F129" s="83">
        <f>J130+J131</f>
        <v>76.39</v>
      </c>
      <c r="G129" s="83">
        <f>G130+G131</f>
        <v>76.39</v>
      </c>
      <c r="H129" s="83">
        <f>H130+H131</f>
        <v>0</v>
      </c>
      <c r="I129" s="83">
        <f>G129/F129*100</f>
        <v>100</v>
      </c>
      <c r="J129" s="358"/>
    </row>
    <row r="130" spans="1:10" x14ac:dyDescent="0.25">
      <c r="A130" s="239">
        <v>3211</v>
      </c>
      <c r="B130" s="240"/>
      <c r="C130" s="241"/>
      <c r="D130" s="241" t="s">
        <v>97</v>
      </c>
      <c r="E130" s="80"/>
      <c r="F130" s="82"/>
      <c r="G130" s="82">
        <v>3.98</v>
      </c>
      <c r="H130" s="82"/>
      <c r="I130" s="87">
        <f>G130/J130*100</f>
        <v>100</v>
      </c>
      <c r="J130" s="358">
        <v>3.98</v>
      </c>
    </row>
    <row r="131" spans="1:10" x14ac:dyDescent="0.25">
      <c r="A131" s="239">
        <v>3212</v>
      </c>
      <c r="B131" s="240"/>
      <c r="C131" s="241"/>
      <c r="D131" s="241" t="s">
        <v>88</v>
      </c>
      <c r="E131" s="80"/>
      <c r="F131" s="82"/>
      <c r="G131" s="82">
        <v>72.41</v>
      </c>
      <c r="H131" s="82"/>
      <c r="I131" s="87">
        <f>G131/J131*100</f>
        <v>100</v>
      </c>
      <c r="J131" s="358">
        <v>72.41</v>
      </c>
    </row>
    <row r="132" spans="1:10" ht="15" customHeight="1" x14ac:dyDescent="0.25">
      <c r="A132" s="395" t="s">
        <v>200</v>
      </c>
      <c r="B132" s="396"/>
      <c r="C132" s="397"/>
      <c r="D132" s="235" t="s">
        <v>60</v>
      </c>
      <c r="E132" s="80"/>
      <c r="F132" s="82"/>
      <c r="G132" s="82"/>
      <c r="H132" s="82"/>
      <c r="I132" s="87"/>
      <c r="J132" s="358"/>
    </row>
    <row r="133" spans="1:10" x14ac:dyDescent="0.25">
      <c r="A133" s="236">
        <v>31</v>
      </c>
      <c r="B133" s="237"/>
      <c r="C133" s="238"/>
      <c r="D133" s="303" t="s">
        <v>22</v>
      </c>
      <c r="E133" s="83">
        <f>E134+E135+E136</f>
        <v>0</v>
      </c>
      <c r="F133" s="83">
        <f>J134+J135+J136</f>
        <v>6815.54</v>
      </c>
      <c r="G133" s="83">
        <f>G134+G135+G136</f>
        <v>7327.54</v>
      </c>
      <c r="H133" s="83"/>
      <c r="I133" s="83">
        <f>G133/F133*100</f>
        <v>107.51224407750524</v>
      </c>
      <c r="J133" s="358"/>
    </row>
    <row r="134" spans="1:10" x14ac:dyDescent="0.25">
      <c r="A134" s="89">
        <v>3111</v>
      </c>
      <c r="B134" s="90"/>
      <c r="C134" s="91"/>
      <c r="D134" s="91" t="s">
        <v>84</v>
      </c>
      <c r="E134" s="80"/>
      <c r="F134" s="82">
        <v>0</v>
      </c>
      <c r="G134" s="82">
        <v>4903.47</v>
      </c>
      <c r="H134" s="82"/>
      <c r="I134" s="82">
        <f>G134/J134*100</f>
        <v>100</v>
      </c>
      <c r="J134" s="358">
        <v>4903.47</v>
      </c>
    </row>
    <row r="135" spans="1:10" x14ac:dyDescent="0.25">
      <c r="A135" s="89">
        <v>3121</v>
      </c>
      <c r="B135" s="90"/>
      <c r="C135" s="91"/>
      <c r="D135" s="91" t="s">
        <v>86</v>
      </c>
      <c r="E135" s="80"/>
      <c r="F135" s="82">
        <v>0</v>
      </c>
      <c r="G135" s="82">
        <v>1615</v>
      </c>
      <c r="H135" s="82"/>
      <c r="I135" s="82">
        <f>G135/J135*100</f>
        <v>146.15384615384613</v>
      </c>
      <c r="J135" s="358">
        <v>1105</v>
      </c>
    </row>
    <row r="136" spans="1:10" ht="25.5" x14ac:dyDescent="0.25">
      <c r="A136" s="89">
        <v>3132</v>
      </c>
      <c r="B136" s="90"/>
      <c r="C136" s="91"/>
      <c r="D136" s="91" t="s">
        <v>117</v>
      </c>
      <c r="E136" s="80"/>
      <c r="F136" s="82">
        <v>0</v>
      </c>
      <c r="G136" s="82">
        <v>809.07</v>
      </c>
      <c r="H136" s="82"/>
      <c r="I136" s="82">
        <f>G136/J136*100</f>
        <v>100.24780997930787</v>
      </c>
      <c r="J136" s="358">
        <v>807.07</v>
      </c>
    </row>
    <row r="137" spans="1:10" x14ac:dyDescent="0.25">
      <c r="A137" s="92">
        <v>32</v>
      </c>
      <c r="B137" s="93"/>
      <c r="C137" s="94"/>
      <c r="D137" s="94" t="s">
        <v>172</v>
      </c>
      <c r="E137" s="83">
        <f>E138+E139</f>
        <v>0</v>
      </c>
      <c r="F137" s="83">
        <f>J138+J139</f>
        <v>432.88</v>
      </c>
      <c r="G137" s="83">
        <f>G138+G139</f>
        <v>432.88</v>
      </c>
      <c r="H137" s="83"/>
      <c r="I137" s="83">
        <f>G137/F137*100</f>
        <v>100</v>
      </c>
      <c r="J137" s="358"/>
    </row>
    <row r="138" spans="1:10" x14ac:dyDescent="0.25">
      <c r="A138" s="89">
        <v>3211</v>
      </c>
      <c r="B138" s="90"/>
      <c r="C138" s="91"/>
      <c r="D138" s="91" t="s">
        <v>97</v>
      </c>
      <c r="E138" s="80"/>
      <c r="F138" s="82"/>
      <c r="G138" s="82">
        <v>22.56</v>
      </c>
      <c r="H138" s="82"/>
      <c r="I138" s="82">
        <f>G138/J138*100</f>
        <v>100</v>
      </c>
      <c r="J138" s="358">
        <v>22.56</v>
      </c>
    </row>
    <row r="139" spans="1:10" ht="14.25" customHeight="1" x14ac:dyDescent="0.25">
      <c r="A139" s="89">
        <v>3212</v>
      </c>
      <c r="B139" s="90"/>
      <c r="C139" s="91"/>
      <c r="D139" s="91" t="s">
        <v>88</v>
      </c>
      <c r="E139" s="80"/>
      <c r="F139" s="82"/>
      <c r="G139" s="82">
        <v>410.32</v>
      </c>
      <c r="H139" s="82"/>
      <c r="I139" s="82">
        <f>G139/J139*100</f>
        <v>100</v>
      </c>
      <c r="J139" s="358">
        <v>410.32</v>
      </c>
    </row>
    <row r="140" spans="1:10" ht="13.5" customHeight="1" x14ac:dyDescent="0.25">
      <c r="A140" s="398" t="s">
        <v>122</v>
      </c>
      <c r="B140" s="399"/>
      <c r="C140" s="400"/>
      <c r="D140" s="72" t="s">
        <v>123</v>
      </c>
      <c r="E140" s="96">
        <f>E142</f>
        <v>530.89</v>
      </c>
      <c r="F140" s="96">
        <f>F142</f>
        <v>530.88</v>
      </c>
      <c r="G140" s="96">
        <f>G142</f>
        <v>530.88</v>
      </c>
      <c r="H140" s="96">
        <f>G140/E140*100</f>
        <v>99.99811637062291</v>
      </c>
      <c r="I140" s="96">
        <f>G140/F140*100</f>
        <v>100</v>
      </c>
      <c r="J140" s="358"/>
    </row>
    <row r="141" spans="1:10" x14ac:dyDescent="0.25">
      <c r="A141" s="395" t="s">
        <v>56</v>
      </c>
      <c r="B141" s="396"/>
      <c r="C141" s="397"/>
      <c r="D141" s="53" t="s">
        <v>18</v>
      </c>
      <c r="E141" s="84"/>
      <c r="F141" s="85"/>
      <c r="G141" s="85"/>
      <c r="H141" s="85"/>
      <c r="I141" s="86"/>
      <c r="J141" s="358"/>
    </row>
    <row r="142" spans="1:10" x14ac:dyDescent="0.25">
      <c r="A142" s="64">
        <v>32</v>
      </c>
      <c r="B142" s="65"/>
      <c r="C142" s="66"/>
      <c r="D142" s="66" t="s">
        <v>31</v>
      </c>
      <c r="E142" s="83">
        <f>E143</f>
        <v>530.89</v>
      </c>
      <c r="F142" s="83">
        <f>J143</f>
        <v>530.88</v>
      </c>
      <c r="G142" s="83">
        <f>G143</f>
        <v>530.88</v>
      </c>
      <c r="H142" s="83">
        <f>G142/E142*100</f>
        <v>99.99811637062291</v>
      </c>
      <c r="I142" s="83">
        <f>G142/F142*100</f>
        <v>100</v>
      </c>
      <c r="J142" s="358"/>
    </row>
    <row r="143" spans="1:10" x14ac:dyDescent="0.25">
      <c r="A143" s="54">
        <v>3237</v>
      </c>
      <c r="B143" s="55"/>
      <c r="C143" s="56"/>
      <c r="D143" s="56" t="s">
        <v>115</v>
      </c>
      <c r="E143" s="80">
        <v>530.89</v>
      </c>
      <c r="F143" s="82"/>
      <c r="G143" s="82">
        <v>530.88</v>
      </c>
      <c r="H143" s="80">
        <f>G143/E143*100</f>
        <v>99.99811637062291</v>
      </c>
      <c r="I143" s="82">
        <f>G143/J143*100</f>
        <v>100</v>
      </c>
      <c r="J143" s="358">
        <v>530.88</v>
      </c>
    </row>
    <row r="144" spans="1:10" x14ac:dyDescent="0.25">
      <c r="A144" s="177" t="s">
        <v>178</v>
      </c>
      <c r="B144" s="178"/>
      <c r="C144" s="179"/>
      <c r="D144" s="179" t="s">
        <v>179</v>
      </c>
      <c r="E144" s="157"/>
      <c r="F144" s="157"/>
      <c r="G144" s="157"/>
      <c r="H144" s="157"/>
      <c r="I144" s="157"/>
      <c r="J144" s="358"/>
    </row>
    <row r="145" spans="1:10" x14ac:dyDescent="0.25">
      <c r="A145" s="245" t="s">
        <v>180</v>
      </c>
      <c r="B145" s="246" t="s">
        <v>181</v>
      </c>
      <c r="C145" s="247" t="s">
        <v>182</v>
      </c>
      <c r="D145" s="179" t="s">
        <v>183</v>
      </c>
      <c r="E145" s="328">
        <f>E148+E149</f>
        <v>5574.3600000000006</v>
      </c>
      <c r="F145" s="328">
        <f>F147</f>
        <v>5000</v>
      </c>
      <c r="G145" s="328">
        <f>G147</f>
        <v>4921.25</v>
      </c>
      <c r="H145" s="328">
        <f>G145/E145*100</f>
        <v>88.283677408706993</v>
      </c>
      <c r="I145" s="328">
        <f>G145/F145*100</f>
        <v>98.424999999999997</v>
      </c>
      <c r="J145" s="358"/>
    </row>
    <row r="146" spans="1:10" x14ac:dyDescent="0.25">
      <c r="A146" s="395" t="s">
        <v>56</v>
      </c>
      <c r="B146" s="396"/>
      <c r="C146" s="397"/>
      <c r="D146" s="295" t="s">
        <v>18</v>
      </c>
      <c r="E146" s="333"/>
      <c r="F146" s="333"/>
      <c r="G146" s="333"/>
      <c r="H146" s="333"/>
      <c r="I146" s="333"/>
      <c r="J146" s="358"/>
    </row>
    <row r="147" spans="1:10" ht="25.5" x14ac:dyDescent="0.25">
      <c r="A147" s="206">
        <v>42</v>
      </c>
      <c r="B147" s="61"/>
      <c r="C147" s="62"/>
      <c r="D147" s="62" t="s">
        <v>238</v>
      </c>
      <c r="E147" s="83">
        <f>E148+E149</f>
        <v>5574.3600000000006</v>
      </c>
      <c r="F147" s="83">
        <f>J148</f>
        <v>5000</v>
      </c>
      <c r="G147" s="83">
        <f>G148+G149</f>
        <v>4921.25</v>
      </c>
      <c r="H147" s="83"/>
      <c r="I147" s="83">
        <f>G147/F147*100</f>
        <v>98.424999999999997</v>
      </c>
      <c r="J147" s="358"/>
    </row>
    <row r="148" spans="1:10" x14ac:dyDescent="0.25">
      <c r="A148" s="186">
        <v>4221</v>
      </c>
      <c r="B148" s="187"/>
      <c r="C148" s="188"/>
      <c r="D148" s="188" t="s">
        <v>91</v>
      </c>
      <c r="E148" s="80">
        <v>2654.46</v>
      </c>
      <c r="F148" s="80"/>
      <c r="G148" s="80">
        <v>4921.25</v>
      </c>
      <c r="H148" s="80"/>
      <c r="I148" s="80">
        <f>G148/J148*100</f>
        <v>98.424999999999997</v>
      </c>
      <c r="J148" s="358">
        <v>5000</v>
      </c>
    </row>
    <row r="149" spans="1:10" ht="25.5" x14ac:dyDescent="0.25">
      <c r="A149" s="186">
        <v>4227</v>
      </c>
      <c r="B149" s="187"/>
      <c r="C149" s="188"/>
      <c r="D149" s="188" t="s">
        <v>185</v>
      </c>
      <c r="E149" s="80">
        <v>2919.9</v>
      </c>
      <c r="F149" s="80"/>
      <c r="G149" s="80">
        <v>0</v>
      </c>
      <c r="H149" s="80"/>
      <c r="I149" s="80"/>
      <c r="J149" s="358"/>
    </row>
    <row r="150" spans="1:10" ht="25.5" x14ac:dyDescent="0.25">
      <c r="A150" s="245" t="s">
        <v>180</v>
      </c>
      <c r="B150" s="246" t="s">
        <v>181</v>
      </c>
      <c r="C150" s="247" t="s">
        <v>182</v>
      </c>
      <c r="D150" s="349" t="s">
        <v>250</v>
      </c>
      <c r="E150" s="96">
        <f>E151</f>
        <v>2654.46</v>
      </c>
      <c r="F150" s="157"/>
      <c r="G150" s="157"/>
      <c r="H150" s="157"/>
      <c r="I150" s="157"/>
      <c r="J150" s="358"/>
    </row>
    <row r="151" spans="1:10" x14ac:dyDescent="0.25">
      <c r="A151" s="350">
        <v>32</v>
      </c>
      <c r="B151" s="351"/>
      <c r="C151" s="352"/>
      <c r="D151" s="352"/>
      <c r="E151" s="83">
        <f>E152</f>
        <v>2654.46</v>
      </c>
      <c r="F151" s="83"/>
      <c r="G151" s="83"/>
      <c r="H151" s="83"/>
      <c r="I151" s="83"/>
      <c r="J151" s="358"/>
    </row>
    <row r="152" spans="1:10" x14ac:dyDescent="0.25">
      <c r="A152" s="353">
        <v>3225</v>
      </c>
      <c r="B152" s="354"/>
      <c r="C152" s="355"/>
      <c r="D152" s="355" t="s">
        <v>221</v>
      </c>
      <c r="E152" s="80">
        <v>2654.46</v>
      </c>
      <c r="F152" s="80"/>
      <c r="G152" s="80"/>
      <c r="H152" s="80"/>
      <c r="I152" s="80"/>
      <c r="J152" s="358"/>
    </row>
    <row r="153" spans="1:10" ht="29.25" customHeight="1" x14ac:dyDescent="0.25">
      <c r="A153" s="177" t="s">
        <v>180</v>
      </c>
      <c r="B153" s="178" t="s">
        <v>181</v>
      </c>
      <c r="C153" s="179" t="s">
        <v>186</v>
      </c>
      <c r="D153" s="179" t="s">
        <v>240</v>
      </c>
      <c r="E153" s="157"/>
      <c r="F153" s="96">
        <f>F154</f>
        <v>600</v>
      </c>
      <c r="G153" s="96">
        <f>G154</f>
        <v>600</v>
      </c>
      <c r="H153" s="157"/>
      <c r="I153" s="157">
        <f>G153/F153*100</f>
        <v>100</v>
      </c>
      <c r="J153" s="358"/>
    </row>
    <row r="154" spans="1:10" x14ac:dyDescent="0.25">
      <c r="A154" s="206">
        <v>42</v>
      </c>
      <c r="B154" s="61"/>
      <c r="C154" s="62"/>
      <c r="D154" s="303" t="s">
        <v>239</v>
      </c>
      <c r="E154" s="83"/>
      <c r="F154" s="83">
        <v>600</v>
      </c>
      <c r="G154" s="83">
        <f>G155</f>
        <v>600</v>
      </c>
      <c r="H154" s="83"/>
      <c r="I154" s="83"/>
      <c r="J154" s="358"/>
    </row>
    <row r="155" spans="1:10" ht="14.25" customHeight="1" x14ac:dyDescent="0.25">
      <c r="A155" s="186">
        <v>4241</v>
      </c>
      <c r="B155" s="187"/>
      <c r="C155" s="188"/>
      <c r="D155" s="188" t="s">
        <v>92</v>
      </c>
      <c r="E155" s="80"/>
      <c r="F155" s="80"/>
      <c r="G155" s="80">
        <v>600</v>
      </c>
      <c r="H155" s="80"/>
      <c r="I155" s="80"/>
      <c r="J155" s="358"/>
    </row>
    <row r="156" spans="1:10" ht="25.5" x14ac:dyDescent="0.25">
      <c r="A156" s="330" t="s">
        <v>220</v>
      </c>
      <c r="B156" s="331"/>
      <c r="C156" s="332"/>
      <c r="D156" s="304" t="s">
        <v>49</v>
      </c>
      <c r="E156" s="80"/>
      <c r="F156" s="163">
        <f>'POSEBNI DIO'!F157</f>
        <v>0</v>
      </c>
      <c r="G156" s="163">
        <f>'POSEBNI DIO'!G157</f>
        <v>2491.75</v>
      </c>
      <c r="H156" s="80"/>
      <c r="I156" s="80"/>
      <c r="J156" s="358"/>
    </row>
    <row r="157" spans="1:10" ht="25.5" x14ac:dyDescent="0.25">
      <c r="A157" s="383" t="s">
        <v>62</v>
      </c>
      <c r="B157" s="384"/>
      <c r="C157" s="385"/>
      <c r="D157" s="282" t="s">
        <v>49</v>
      </c>
      <c r="E157" s="96"/>
      <c r="F157" s="96"/>
      <c r="G157" s="96">
        <f>G159</f>
        <v>2491.75</v>
      </c>
      <c r="H157" s="96"/>
      <c r="I157" s="96"/>
      <c r="J157" s="358"/>
    </row>
    <row r="158" spans="1:10" x14ac:dyDescent="0.25">
      <c r="A158" s="206">
        <v>32</v>
      </c>
      <c r="B158" s="61"/>
      <c r="C158" s="62"/>
      <c r="D158" s="62" t="s">
        <v>31</v>
      </c>
      <c r="E158" s="148"/>
      <c r="F158" s="148"/>
      <c r="G158" s="148">
        <v>2491.75</v>
      </c>
      <c r="H158" s="148"/>
      <c r="I158" s="148"/>
      <c r="J158" s="358"/>
    </row>
    <row r="159" spans="1:10" x14ac:dyDescent="0.25">
      <c r="A159" s="298">
        <v>3232</v>
      </c>
      <c r="B159" s="286"/>
      <c r="C159" s="287"/>
      <c r="D159" s="287"/>
      <c r="E159" s="98"/>
      <c r="F159" s="98"/>
      <c r="G159" s="306">
        <v>2491.75</v>
      </c>
      <c r="H159" s="98"/>
      <c r="I159" s="98"/>
      <c r="J159" s="358"/>
    </row>
    <row r="160" spans="1:10" ht="25.5" x14ac:dyDescent="0.25">
      <c r="A160" s="413" t="s">
        <v>41</v>
      </c>
      <c r="B160" s="414"/>
      <c r="C160" s="415"/>
      <c r="D160" s="101" t="s">
        <v>61</v>
      </c>
      <c r="E160" s="98">
        <f>E161+E242+E267+E272+E287+E315+E342+E370+E194+E380+E384+E222+E189+E312+E283+E210+E376</f>
        <v>1567072.39</v>
      </c>
      <c r="F160" s="98">
        <f>F161+F242+F267+F272+F287+F315+F342+F370+F380+F384+F189+F312+F283+F376</f>
        <v>1447634.9300000002</v>
      </c>
      <c r="G160" s="98">
        <f>G161+G242+G267+G272+G287+G315+G342+G370+G380+G384+G189+G312+G283+G376</f>
        <v>1927040.7599999998</v>
      </c>
      <c r="H160" s="98">
        <f>G160/E160*100</f>
        <v>122.9707556777259</v>
      </c>
      <c r="I160" s="98">
        <f>G160/F160*100</f>
        <v>133.11648676507133</v>
      </c>
      <c r="J160" s="358"/>
    </row>
    <row r="161" spans="1:10" x14ac:dyDescent="0.25">
      <c r="A161" s="383" t="s">
        <v>62</v>
      </c>
      <c r="B161" s="384"/>
      <c r="C161" s="385"/>
      <c r="D161" s="42" t="s">
        <v>19</v>
      </c>
      <c r="E161" s="96">
        <f>E163+E189+E195+E223+E192</f>
        <v>22987.91</v>
      </c>
      <c r="F161" s="96">
        <f>F164+F168+F175+F183+F189+F192+F194+F210+F222</f>
        <v>24267.329999999998</v>
      </c>
      <c r="G161" s="96">
        <f>G164+G168+G175+G183+G189+G192+G194+G210+G222</f>
        <v>41873.75</v>
      </c>
      <c r="H161" s="96">
        <f>G161/E161*100</f>
        <v>182.15553306063927</v>
      </c>
      <c r="I161" s="96">
        <f>G163/F163*100</f>
        <v>104.95283045523954</v>
      </c>
      <c r="J161" s="358"/>
    </row>
    <row r="162" spans="1:10" x14ac:dyDescent="0.25">
      <c r="A162" s="395" t="s">
        <v>63</v>
      </c>
      <c r="B162" s="396"/>
      <c r="C162" s="397"/>
      <c r="D162" s="40" t="s">
        <v>64</v>
      </c>
      <c r="E162" s="10"/>
      <c r="F162" s="11"/>
      <c r="G162" s="82"/>
      <c r="H162" s="82"/>
      <c r="I162" s="87"/>
      <c r="J162" s="358"/>
    </row>
    <row r="163" spans="1:10" x14ac:dyDescent="0.25">
      <c r="A163" s="57">
        <v>32</v>
      </c>
      <c r="B163" s="63"/>
      <c r="C163" s="60"/>
      <c r="D163" s="60" t="s">
        <v>31</v>
      </c>
      <c r="E163" s="83">
        <f>E164+E168+E175+E183</f>
        <v>9176.3900000000012</v>
      </c>
      <c r="F163" s="83">
        <f>J165+J166+J167+J169+J170+J171+J172+J173+J174+J176+J177+J178+J180+J182+J184+J185+J186+J187+J188+J179+J181</f>
        <v>8847.869999999999</v>
      </c>
      <c r="G163" s="83">
        <f>G164+G168+G175+G183</f>
        <v>9286.09</v>
      </c>
      <c r="H163" s="83"/>
      <c r="I163" s="83">
        <f>G163/F163*100</f>
        <v>104.95283045523954</v>
      </c>
      <c r="J163" s="358"/>
    </row>
    <row r="164" spans="1:10" x14ac:dyDescent="0.25">
      <c r="A164" s="264">
        <v>321</v>
      </c>
      <c r="B164" s="265"/>
      <c r="C164" s="262"/>
      <c r="D164" s="262" t="s">
        <v>172</v>
      </c>
      <c r="E164" s="263">
        <f>E165+E166+E167</f>
        <v>830.21</v>
      </c>
      <c r="F164" s="263">
        <f>J165+J166</f>
        <v>350</v>
      </c>
      <c r="G164" s="263">
        <f>G165+G166+G167</f>
        <v>951.8</v>
      </c>
      <c r="H164" s="263">
        <f>G164/E164*100</f>
        <v>114.6456920538177</v>
      </c>
      <c r="I164" s="263"/>
      <c r="J164" s="358"/>
    </row>
    <row r="165" spans="1:10" x14ac:dyDescent="0.25">
      <c r="A165" s="50">
        <v>3211</v>
      </c>
      <c r="B165" s="51"/>
      <c r="C165" s="52"/>
      <c r="D165" s="49" t="s">
        <v>97</v>
      </c>
      <c r="E165" s="80">
        <v>426.65</v>
      </c>
      <c r="F165" s="82"/>
      <c r="G165" s="82">
        <v>876.5</v>
      </c>
      <c r="H165" s="82">
        <f>G165/E165*100</f>
        <v>205.43771241064107</v>
      </c>
      <c r="I165" s="87">
        <f>G165/J165*100</f>
        <v>350.59999999999997</v>
      </c>
      <c r="J165" s="358">
        <v>250</v>
      </c>
    </row>
    <row r="166" spans="1:10" x14ac:dyDescent="0.25">
      <c r="A166" s="50">
        <v>3213</v>
      </c>
      <c r="B166" s="51"/>
      <c r="C166" s="52"/>
      <c r="D166" s="49" t="s">
        <v>98</v>
      </c>
      <c r="E166" s="80">
        <v>343.3</v>
      </c>
      <c r="F166" s="82"/>
      <c r="G166" s="82">
        <v>75.3</v>
      </c>
      <c r="H166" s="82">
        <f t="shared" ref="H166:H167" si="5">G166/E166*100</f>
        <v>21.934168365860764</v>
      </c>
      <c r="I166" s="87">
        <f>G166/J166*100</f>
        <v>75.3</v>
      </c>
      <c r="J166" s="358">
        <v>100</v>
      </c>
    </row>
    <row r="167" spans="1:10" x14ac:dyDescent="0.25">
      <c r="A167" s="50">
        <v>3214</v>
      </c>
      <c r="B167" s="51"/>
      <c r="C167" s="52"/>
      <c r="D167" s="188" t="s">
        <v>187</v>
      </c>
      <c r="E167" s="80">
        <v>60.26</v>
      </c>
      <c r="F167" s="82"/>
      <c r="G167" s="82">
        <v>0</v>
      </c>
      <c r="H167" s="82">
        <f t="shared" si="5"/>
        <v>0</v>
      </c>
      <c r="I167" s="87"/>
      <c r="J167" s="358"/>
    </row>
    <row r="168" spans="1:10" x14ac:dyDescent="0.25">
      <c r="A168" s="266">
        <v>322</v>
      </c>
      <c r="B168" s="267"/>
      <c r="C168" s="268"/>
      <c r="D168" s="262" t="s">
        <v>173</v>
      </c>
      <c r="E168" s="263">
        <f>E169+E170+E171+E172+E173+E174</f>
        <v>3737.0800000000004</v>
      </c>
      <c r="F168" s="269">
        <f>J169+J170+J171+J172+J173+J174</f>
        <v>4291.87</v>
      </c>
      <c r="G168" s="269">
        <f>G169+G170+G171+G172+G173+G174</f>
        <v>3339.78</v>
      </c>
      <c r="H168" s="269">
        <f>G168/E168*100</f>
        <v>89.36870497821829</v>
      </c>
      <c r="I168" s="270"/>
      <c r="J168" s="358"/>
    </row>
    <row r="169" spans="1:10" x14ac:dyDescent="0.25">
      <c r="A169" s="50">
        <v>3221</v>
      </c>
      <c r="B169" s="51"/>
      <c r="C169" s="52"/>
      <c r="D169" s="49" t="s">
        <v>76</v>
      </c>
      <c r="E169" s="80">
        <v>870.61</v>
      </c>
      <c r="F169" s="82"/>
      <c r="G169" s="82">
        <v>1089.24</v>
      </c>
      <c r="H169" s="82"/>
      <c r="I169" s="87">
        <f t="shared" ref="I169:I174" si="6">G169/J169*100</f>
        <v>83.787692307692311</v>
      </c>
      <c r="J169" s="358">
        <v>1300</v>
      </c>
    </row>
    <row r="170" spans="1:10" x14ac:dyDescent="0.25">
      <c r="A170" s="74">
        <v>3222</v>
      </c>
      <c r="C170" s="76"/>
      <c r="D170" s="75" t="s">
        <v>75</v>
      </c>
      <c r="E170" s="80">
        <v>6.67</v>
      </c>
      <c r="F170" s="82"/>
      <c r="G170" s="82">
        <v>0</v>
      </c>
      <c r="H170" s="82">
        <f t="shared" ref="H170:H173" si="7">G170/E170*100</f>
        <v>0</v>
      </c>
      <c r="I170" s="87">
        <f t="shared" si="6"/>
        <v>0</v>
      </c>
      <c r="J170" s="358">
        <v>50</v>
      </c>
    </row>
    <row r="171" spans="1:10" x14ac:dyDescent="0.25">
      <c r="A171" s="50">
        <v>3223</v>
      </c>
      <c r="B171" s="51"/>
      <c r="C171" s="52"/>
      <c r="D171" s="49" t="s">
        <v>100</v>
      </c>
      <c r="E171" s="80">
        <v>1967.15</v>
      </c>
      <c r="F171" s="82"/>
      <c r="G171" s="82">
        <v>1958.49</v>
      </c>
      <c r="H171" s="82">
        <f t="shared" si="7"/>
        <v>99.559769209262129</v>
      </c>
      <c r="I171" s="87">
        <f t="shared" si="6"/>
        <v>98.326162373294906</v>
      </c>
      <c r="J171" s="358">
        <v>1991.83</v>
      </c>
    </row>
    <row r="172" spans="1:10" ht="25.5" x14ac:dyDescent="0.25">
      <c r="A172" s="50">
        <v>3224</v>
      </c>
      <c r="B172" s="51"/>
      <c r="C172" s="52"/>
      <c r="D172" s="49" t="s">
        <v>77</v>
      </c>
      <c r="E172" s="80">
        <v>889.55</v>
      </c>
      <c r="F172" s="82"/>
      <c r="G172" s="82">
        <v>0</v>
      </c>
      <c r="H172" s="82"/>
      <c r="I172" s="87">
        <f t="shared" si="6"/>
        <v>0</v>
      </c>
      <c r="J172" s="358">
        <v>500</v>
      </c>
    </row>
    <row r="173" spans="1:10" x14ac:dyDescent="0.25">
      <c r="A173" s="50">
        <v>3225</v>
      </c>
      <c r="B173" s="51"/>
      <c r="C173" s="52"/>
      <c r="D173" s="49" t="s">
        <v>78</v>
      </c>
      <c r="E173" s="80">
        <v>3.1</v>
      </c>
      <c r="F173" s="82"/>
      <c r="G173" s="82">
        <v>128.34</v>
      </c>
      <c r="H173" s="82">
        <f t="shared" si="7"/>
        <v>4140</v>
      </c>
      <c r="I173" s="87">
        <f t="shared" si="6"/>
        <v>42.774296760431938</v>
      </c>
      <c r="J173" s="358">
        <v>300.04000000000002</v>
      </c>
    </row>
    <row r="174" spans="1:10" ht="25.5" x14ac:dyDescent="0.25">
      <c r="A174" s="50">
        <v>3227</v>
      </c>
      <c r="B174" s="51"/>
      <c r="C174" s="52"/>
      <c r="D174" s="49" t="s">
        <v>101</v>
      </c>
      <c r="E174" s="80">
        <v>0</v>
      </c>
      <c r="F174" s="82"/>
      <c r="G174" s="82">
        <v>163.71</v>
      </c>
      <c r="H174" s="82"/>
      <c r="I174" s="87">
        <f t="shared" si="6"/>
        <v>109.14000000000001</v>
      </c>
      <c r="J174" s="358">
        <v>150</v>
      </c>
    </row>
    <row r="175" spans="1:10" x14ac:dyDescent="0.25">
      <c r="A175" s="266">
        <v>323</v>
      </c>
      <c r="B175" s="267"/>
      <c r="C175" s="268"/>
      <c r="D175" s="262" t="s">
        <v>174</v>
      </c>
      <c r="E175" s="263">
        <f>E176+E177+E180+E178+E182</f>
        <v>3992.0300000000007</v>
      </c>
      <c r="F175" s="269">
        <f>J176++J177+J178+J179+J180+J181+J182</f>
        <v>3906</v>
      </c>
      <c r="G175" s="269">
        <f>G176+G177+G178+G180+G182+G179+G181</f>
        <v>4771.8500000000004</v>
      </c>
      <c r="H175" s="269">
        <f>G175/E175*100</f>
        <v>119.53442233650549</v>
      </c>
      <c r="I175" s="270">
        <f>G175/F175*100</f>
        <v>122.16717869943676</v>
      </c>
      <c r="J175" s="358"/>
    </row>
    <row r="176" spans="1:10" x14ac:dyDescent="0.25">
      <c r="A176" s="50">
        <v>3231</v>
      </c>
      <c r="B176" s="51"/>
      <c r="C176" s="52"/>
      <c r="D176" s="49" t="s">
        <v>102</v>
      </c>
      <c r="E176" s="80">
        <v>27.46</v>
      </c>
      <c r="F176" s="82"/>
      <c r="G176" s="82">
        <v>87.03</v>
      </c>
      <c r="H176" s="82">
        <f>G176/E176*100</f>
        <v>316.93372177713036</v>
      </c>
      <c r="I176" s="87">
        <f>G176/J176*100</f>
        <v>58.02</v>
      </c>
      <c r="J176" s="358">
        <v>150</v>
      </c>
    </row>
    <row r="177" spans="1:10" ht="25.5" x14ac:dyDescent="0.25">
      <c r="A177" s="50">
        <v>3232</v>
      </c>
      <c r="B177" s="51"/>
      <c r="C177" s="52"/>
      <c r="D177" s="49" t="s">
        <v>80</v>
      </c>
      <c r="E177" s="80">
        <v>1690.96</v>
      </c>
      <c r="F177" s="82"/>
      <c r="G177" s="82">
        <v>1000</v>
      </c>
      <c r="H177" s="82">
        <f t="shared" ref="H177:H182" si="8">G177/E177*100</f>
        <v>59.138004447177941</v>
      </c>
      <c r="I177" s="87">
        <f t="shared" ref="I177:I182" si="9">G177/J177*100</f>
        <v>100</v>
      </c>
      <c r="J177" s="358">
        <v>1000</v>
      </c>
    </row>
    <row r="178" spans="1:10" x14ac:dyDescent="0.25">
      <c r="A178" s="50">
        <v>3234</v>
      </c>
      <c r="B178" s="51"/>
      <c r="C178" s="52"/>
      <c r="D178" s="49" t="s">
        <v>104</v>
      </c>
      <c r="E178" s="80">
        <v>490.08</v>
      </c>
      <c r="F178" s="82"/>
      <c r="G178" s="82">
        <v>925.24</v>
      </c>
      <c r="H178" s="82">
        <f t="shared" si="8"/>
        <v>188.79366634018936</v>
      </c>
      <c r="I178" s="87">
        <f t="shared" si="9"/>
        <v>46.262</v>
      </c>
      <c r="J178" s="358">
        <v>2000</v>
      </c>
    </row>
    <row r="179" spans="1:10" x14ac:dyDescent="0.25">
      <c r="A179" s="50">
        <v>3236</v>
      </c>
      <c r="B179" s="51"/>
      <c r="C179" s="52"/>
      <c r="D179" s="241" t="s">
        <v>105</v>
      </c>
      <c r="E179" s="80"/>
      <c r="F179" s="82"/>
      <c r="G179" s="82">
        <v>576.34</v>
      </c>
      <c r="H179" s="82"/>
      <c r="I179" s="87">
        <f t="shared" si="9"/>
        <v>384.22666666666669</v>
      </c>
      <c r="J179" s="358">
        <v>150</v>
      </c>
    </row>
    <row r="180" spans="1:10" ht="14.25" customHeight="1" x14ac:dyDescent="0.25">
      <c r="A180" s="50">
        <v>3237</v>
      </c>
      <c r="B180" s="51"/>
      <c r="C180" s="52"/>
      <c r="D180" s="49" t="s">
        <v>190</v>
      </c>
      <c r="E180" s="80">
        <v>95.39</v>
      </c>
      <c r="F180" s="82"/>
      <c r="G180" s="82">
        <v>165.92</v>
      </c>
      <c r="H180" s="82">
        <f t="shared" si="8"/>
        <v>173.9385679840654</v>
      </c>
      <c r="I180" s="87">
        <f t="shared" si="9"/>
        <v>106.35897435897435</v>
      </c>
      <c r="J180" s="358">
        <v>156</v>
      </c>
    </row>
    <row r="181" spans="1:10" ht="14.25" customHeight="1" x14ac:dyDescent="0.25">
      <c r="A181" s="50">
        <v>3238</v>
      </c>
      <c r="B181" s="51"/>
      <c r="C181" s="52"/>
      <c r="D181" s="75" t="s">
        <v>106</v>
      </c>
      <c r="E181" s="80"/>
      <c r="F181" s="82"/>
      <c r="G181" s="82">
        <v>1565.42</v>
      </c>
      <c r="H181" s="82"/>
      <c r="I181" s="87">
        <f t="shared" si="9"/>
        <v>626.16800000000001</v>
      </c>
      <c r="J181" s="358">
        <v>250</v>
      </c>
    </row>
    <row r="182" spans="1:10" x14ac:dyDescent="0.25">
      <c r="A182" s="50">
        <v>3239</v>
      </c>
      <c r="B182" s="51"/>
      <c r="C182" s="52"/>
      <c r="D182" s="75" t="s">
        <v>107</v>
      </c>
      <c r="E182" s="80">
        <v>1688.14</v>
      </c>
      <c r="F182" s="82"/>
      <c r="G182" s="82">
        <v>451.9</v>
      </c>
      <c r="H182" s="82">
        <f t="shared" si="8"/>
        <v>26.769106827632775</v>
      </c>
      <c r="I182" s="87">
        <f t="shared" si="9"/>
        <v>225.95000000000002</v>
      </c>
      <c r="J182" s="358">
        <v>200</v>
      </c>
    </row>
    <row r="183" spans="1:10" ht="25.5" x14ac:dyDescent="0.25">
      <c r="A183" s="266">
        <v>329</v>
      </c>
      <c r="B183" s="271"/>
      <c r="C183" s="272"/>
      <c r="D183" s="273" t="s">
        <v>112</v>
      </c>
      <c r="E183" s="263">
        <f>E184+E185+E186+E187+E188</f>
        <v>617.07000000000005</v>
      </c>
      <c r="F183" s="269">
        <f>J184+J185+J186+J187+J188</f>
        <v>300</v>
      </c>
      <c r="G183" s="269">
        <f>G184+G185+G186+G187+G188</f>
        <v>222.66</v>
      </c>
      <c r="H183" s="274"/>
      <c r="I183" s="270">
        <f>G183/F183*100</f>
        <v>74.22</v>
      </c>
      <c r="J183" s="358"/>
    </row>
    <row r="184" spans="1:10" x14ac:dyDescent="0.25">
      <c r="A184" s="50">
        <v>3292</v>
      </c>
      <c r="B184" s="207"/>
      <c r="C184" s="208"/>
      <c r="D184" s="188" t="s">
        <v>108</v>
      </c>
      <c r="E184" s="80">
        <v>26.01</v>
      </c>
      <c r="F184" s="82"/>
      <c r="G184" s="82">
        <v>0</v>
      </c>
      <c r="H184" s="82"/>
      <c r="I184" s="87"/>
      <c r="J184" s="358">
        <v>0</v>
      </c>
    </row>
    <row r="185" spans="1:10" x14ac:dyDescent="0.25">
      <c r="A185" s="50">
        <v>3293</v>
      </c>
      <c r="B185" s="51"/>
      <c r="C185" s="52"/>
      <c r="D185" s="49" t="s">
        <v>109</v>
      </c>
      <c r="E185" s="80">
        <v>6.63</v>
      </c>
      <c r="F185" s="82"/>
      <c r="G185" s="82">
        <v>100</v>
      </c>
      <c r="H185" s="82">
        <f>G185/E185*100</f>
        <v>1508.2956259426846</v>
      </c>
      <c r="I185" s="87">
        <f t="shared" ref="I185:I188" si="10">G185/J185*100</f>
        <v>100</v>
      </c>
      <c r="J185" s="358">
        <v>100</v>
      </c>
    </row>
    <row r="186" spans="1:10" x14ac:dyDescent="0.25">
      <c r="A186" s="50">
        <v>3294</v>
      </c>
      <c r="B186" s="51"/>
      <c r="C186" s="52"/>
      <c r="D186" s="188" t="s">
        <v>188</v>
      </c>
      <c r="E186" s="80">
        <v>26.54</v>
      </c>
      <c r="F186" s="82"/>
      <c r="G186" s="82">
        <v>0</v>
      </c>
      <c r="H186" s="82"/>
      <c r="I186" s="87"/>
      <c r="J186" s="358">
        <v>0</v>
      </c>
    </row>
    <row r="187" spans="1:10" x14ac:dyDescent="0.25">
      <c r="A187" s="50">
        <v>3295</v>
      </c>
      <c r="B187" s="51"/>
      <c r="C187" s="52"/>
      <c r="D187" s="49" t="s">
        <v>111</v>
      </c>
      <c r="E187" s="80">
        <v>89.59</v>
      </c>
      <c r="F187" s="82"/>
      <c r="G187" s="82">
        <v>0</v>
      </c>
      <c r="H187" s="82"/>
      <c r="I187" s="87">
        <f t="shared" si="10"/>
        <v>0</v>
      </c>
      <c r="J187" s="358">
        <v>100</v>
      </c>
    </row>
    <row r="188" spans="1:10" ht="25.5" x14ac:dyDescent="0.25">
      <c r="A188" s="47">
        <v>3299</v>
      </c>
      <c r="B188" s="48"/>
      <c r="C188" s="49"/>
      <c r="D188" s="49" t="s">
        <v>112</v>
      </c>
      <c r="E188" s="80">
        <v>468.3</v>
      </c>
      <c r="F188" s="82"/>
      <c r="G188" s="82">
        <v>122.66</v>
      </c>
      <c r="H188" s="82"/>
      <c r="I188" s="87">
        <f t="shared" si="10"/>
        <v>122.66</v>
      </c>
      <c r="J188" s="358">
        <v>100</v>
      </c>
    </row>
    <row r="189" spans="1:10" x14ac:dyDescent="0.25">
      <c r="A189" s="57">
        <v>34</v>
      </c>
      <c r="B189" s="63"/>
      <c r="C189" s="60"/>
      <c r="D189" s="60" t="s">
        <v>189</v>
      </c>
      <c r="E189" s="83">
        <f>E191+E190</f>
        <v>94.69</v>
      </c>
      <c r="F189" s="83">
        <f>J190+J191</f>
        <v>10</v>
      </c>
      <c r="G189" s="83">
        <f>G191+G190</f>
        <v>0.75</v>
      </c>
      <c r="H189" s="83">
        <f>G189/E189*100</f>
        <v>0.79205829549054818</v>
      </c>
      <c r="I189" s="83">
        <f>G189/F189*100</f>
        <v>7.5</v>
      </c>
      <c r="J189" s="358"/>
    </row>
    <row r="190" spans="1:10" ht="25.5" x14ac:dyDescent="0.25">
      <c r="A190" s="186">
        <v>3431</v>
      </c>
      <c r="B190" s="187"/>
      <c r="C190" s="188"/>
      <c r="D190" s="188" t="s">
        <v>113</v>
      </c>
      <c r="E190" s="80">
        <v>94</v>
      </c>
      <c r="F190" s="80"/>
      <c r="G190" s="80">
        <v>0</v>
      </c>
      <c r="H190" s="80"/>
      <c r="I190" s="80"/>
      <c r="J190" s="358"/>
    </row>
    <row r="191" spans="1:10" x14ac:dyDescent="0.25">
      <c r="A191" s="47">
        <v>3433</v>
      </c>
      <c r="B191" s="48"/>
      <c r="C191" s="49"/>
      <c r="D191" s="49" t="s">
        <v>118</v>
      </c>
      <c r="E191" s="80">
        <v>0.69</v>
      </c>
      <c r="F191" s="82"/>
      <c r="G191" s="82">
        <v>0.75</v>
      </c>
      <c r="H191" s="82"/>
      <c r="I191" s="80">
        <f>G191/J191*100</f>
        <v>7.5</v>
      </c>
      <c r="J191" s="358">
        <v>10</v>
      </c>
    </row>
    <row r="192" spans="1:10" ht="25.5" x14ac:dyDescent="0.25">
      <c r="A192" s="183">
        <v>37</v>
      </c>
      <c r="B192" s="184"/>
      <c r="C192" s="185"/>
      <c r="D192" s="185" t="s">
        <v>147</v>
      </c>
      <c r="E192" s="83">
        <f>E193</f>
        <v>2.92</v>
      </c>
      <c r="F192" s="196">
        <f>J193</f>
        <v>0</v>
      </c>
      <c r="G192" s="196">
        <f>G193</f>
        <v>0</v>
      </c>
      <c r="H192" s="196"/>
      <c r="I192" s="83"/>
      <c r="J192" s="358"/>
    </row>
    <row r="193" spans="1:10" x14ac:dyDescent="0.25">
      <c r="A193" s="186">
        <v>3722</v>
      </c>
      <c r="B193" s="187"/>
      <c r="C193" s="188"/>
      <c r="D193" s="188" t="s">
        <v>114</v>
      </c>
      <c r="E193" s="80">
        <v>2.92</v>
      </c>
      <c r="F193" s="82"/>
      <c r="G193" s="82">
        <v>0</v>
      </c>
      <c r="H193" s="82"/>
      <c r="I193" s="80"/>
      <c r="J193" s="358">
        <v>0</v>
      </c>
    </row>
    <row r="194" spans="1:10" ht="15" customHeight="1" x14ac:dyDescent="0.25">
      <c r="A194" s="395" t="s">
        <v>65</v>
      </c>
      <c r="B194" s="396"/>
      <c r="C194" s="397"/>
      <c r="D194" s="339" t="s">
        <v>66</v>
      </c>
      <c r="E194" s="80">
        <f>E195</f>
        <v>13110.210000000001</v>
      </c>
      <c r="F194" s="109">
        <f>F195</f>
        <v>11510.72</v>
      </c>
      <c r="G194" s="109">
        <f>G195</f>
        <v>24883.64</v>
      </c>
      <c r="H194" s="11">
        <f>G194/E194*100</f>
        <v>189.803519546979</v>
      </c>
      <c r="I194" s="80">
        <f>G194/F194*100</f>
        <v>216.17796280336941</v>
      </c>
      <c r="J194" s="358"/>
    </row>
    <row r="195" spans="1:10" ht="15.75" customHeight="1" x14ac:dyDescent="0.25">
      <c r="A195" s="57">
        <v>32</v>
      </c>
      <c r="B195" s="63"/>
      <c r="C195" s="60"/>
      <c r="D195" s="60" t="s">
        <v>31</v>
      </c>
      <c r="E195" s="83">
        <f>E196+E198+E200+E202+E203+E206+E222+E209</f>
        <v>13110.210000000001</v>
      </c>
      <c r="F195" s="83">
        <f>J196+J198+J200+J202+J203+J206+J209</f>
        <v>11510.72</v>
      </c>
      <c r="G195" s="83">
        <f>G196+G198+G200+G202+G203+G206+G209+G201++G204+G207+G208+G197+G199+G205</f>
        <v>24883.64</v>
      </c>
      <c r="H195" s="83">
        <f>G195/E195*100</f>
        <v>189.803519546979</v>
      </c>
      <c r="I195" s="83">
        <f>G195/F195*100</f>
        <v>216.17796280336941</v>
      </c>
      <c r="J195" s="358"/>
    </row>
    <row r="196" spans="1:10" x14ac:dyDescent="0.25">
      <c r="A196" s="50">
        <v>3211</v>
      </c>
      <c r="B196" s="51"/>
      <c r="C196" s="52"/>
      <c r="D196" s="49" t="s">
        <v>97</v>
      </c>
      <c r="E196" s="80">
        <v>1353.77</v>
      </c>
      <c r="F196" s="82"/>
      <c r="G196" s="82">
        <v>1910.95</v>
      </c>
      <c r="H196" s="80">
        <f t="shared" ref="H196:H209" si="11">G196/E196*100</f>
        <v>141.15765602724244</v>
      </c>
      <c r="I196" s="80">
        <f>G196/J196*100</f>
        <v>143.9803199144082</v>
      </c>
      <c r="J196" s="358">
        <v>1327.23</v>
      </c>
    </row>
    <row r="197" spans="1:10" ht="25.5" x14ac:dyDescent="0.25">
      <c r="A197" s="50">
        <v>3214</v>
      </c>
      <c r="B197" s="51"/>
      <c r="C197" s="52"/>
      <c r="D197" s="294" t="s">
        <v>99</v>
      </c>
      <c r="E197" s="80"/>
      <c r="F197" s="82"/>
      <c r="G197" s="82">
        <v>20</v>
      </c>
      <c r="H197" s="80"/>
      <c r="I197" s="80"/>
      <c r="J197" s="358"/>
    </row>
    <row r="198" spans="1:10" x14ac:dyDescent="0.25">
      <c r="A198" s="50">
        <v>3221</v>
      </c>
      <c r="B198" s="51"/>
      <c r="C198" s="52"/>
      <c r="D198" s="49" t="s">
        <v>76</v>
      </c>
      <c r="E198" s="80">
        <v>3176.36</v>
      </c>
      <c r="F198" s="82"/>
      <c r="G198" s="82">
        <v>7099.13</v>
      </c>
      <c r="H198" s="80">
        <f t="shared" si="11"/>
        <v>223.49891070281706</v>
      </c>
      <c r="I198" s="80">
        <f>G198/J198*100</f>
        <v>254.70654927202406</v>
      </c>
      <c r="J198" s="358">
        <v>2787.18</v>
      </c>
    </row>
    <row r="199" spans="1:10" x14ac:dyDescent="0.25">
      <c r="A199" s="50">
        <v>3223</v>
      </c>
      <c r="B199" s="51"/>
      <c r="C199" s="52"/>
      <c r="D199" s="294" t="s">
        <v>100</v>
      </c>
      <c r="E199" s="80"/>
      <c r="F199" s="82"/>
      <c r="G199" s="82">
        <v>478.45</v>
      </c>
      <c r="H199" s="80"/>
      <c r="I199" s="80"/>
      <c r="J199" s="358"/>
    </row>
    <row r="200" spans="1:10" ht="25.5" x14ac:dyDescent="0.25">
      <c r="A200" s="50">
        <v>3224</v>
      </c>
      <c r="B200" s="51"/>
      <c r="C200" s="52"/>
      <c r="D200" s="49" t="s">
        <v>77</v>
      </c>
      <c r="E200" s="80">
        <v>667.67</v>
      </c>
      <c r="F200" s="82"/>
      <c r="G200" s="82">
        <v>374.14</v>
      </c>
      <c r="H200" s="80">
        <f t="shared" si="11"/>
        <v>56.036664819446734</v>
      </c>
      <c r="I200" s="80">
        <f t="shared" ref="I200:I209" si="12">G200/J200*100</f>
        <v>374.14</v>
      </c>
      <c r="J200" s="358">
        <v>100</v>
      </c>
    </row>
    <row r="201" spans="1:10" x14ac:dyDescent="0.25">
      <c r="A201" s="50">
        <v>3225</v>
      </c>
      <c r="B201" s="51"/>
      <c r="C201" s="52"/>
      <c r="D201" s="294" t="s">
        <v>221</v>
      </c>
      <c r="E201" s="80"/>
      <c r="F201" s="82"/>
      <c r="G201" s="82"/>
      <c r="H201" s="80"/>
      <c r="I201" s="80"/>
      <c r="J201" s="358"/>
    </row>
    <row r="202" spans="1:10" x14ac:dyDescent="0.25">
      <c r="A202" s="50">
        <v>3231</v>
      </c>
      <c r="B202" s="51"/>
      <c r="C202" s="52"/>
      <c r="D202" s="49" t="s">
        <v>102</v>
      </c>
      <c r="E202" s="80">
        <v>4222.24</v>
      </c>
      <c r="F202" s="82"/>
      <c r="G202" s="82">
        <v>11399.47</v>
      </c>
      <c r="H202" s="80">
        <f t="shared" si="11"/>
        <v>269.9863105839554</v>
      </c>
      <c r="I202" s="80">
        <f t="shared" si="12"/>
        <v>343.5572486415295</v>
      </c>
      <c r="J202" s="358">
        <v>3318.07</v>
      </c>
    </row>
    <row r="203" spans="1:10" ht="25.5" x14ac:dyDescent="0.25">
      <c r="A203" s="50">
        <v>3232</v>
      </c>
      <c r="B203" s="51"/>
      <c r="C203" s="52"/>
      <c r="D203" s="49" t="s">
        <v>80</v>
      </c>
      <c r="E203" s="80">
        <v>0</v>
      </c>
      <c r="F203" s="82"/>
      <c r="G203" s="82">
        <v>0</v>
      </c>
      <c r="H203" s="80"/>
      <c r="I203" s="80">
        <f t="shared" si="12"/>
        <v>0</v>
      </c>
      <c r="J203" s="358">
        <v>265.45</v>
      </c>
    </row>
    <row r="204" spans="1:10" x14ac:dyDescent="0.25">
      <c r="A204" s="50">
        <v>3238</v>
      </c>
      <c r="B204" s="51"/>
      <c r="C204" s="52"/>
      <c r="D204" s="294" t="s">
        <v>106</v>
      </c>
      <c r="E204" s="80"/>
      <c r="F204" s="82"/>
      <c r="G204" s="82">
        <v>0</v>
      </c>
      <c r="H204" s="80"/>
      <c r="I204" s="80"/>
      <c r="J204" s="358"/>
    </row>
    <row r="205" spans="1:10" x14ac:dyDescent="0.25">
      <c r="A205" s="50">
        <v>3239</v>
      </c>
      <c r="B205" s="51"/>
      <c r="C205" s="52"/>
      <c r="D205" s="294" t="s">
        <v>107</v>
      </c>
      <c r="E205" s="80"/>
      <c r="F205" s="82"/>
      <c r="G205" s="82">
        <v>759.5</v>
      </c>
      <c r="H205" s="80"/>
      <c r="I205" s="80"/>
      <c r="J205" s="358"/>
    </row>
    <row r="206" spans="1:10" x14ac:dyDescent="0.25">
      <c r="A206" s="50">
        <v>3292</v>
      </c>
      <c r="B206" s="51"/>
      <c r="C206" s="52"/>
      <c r="D206" s="49" t="s">
        <v>108</v>
      </c>
      <c r="E206" s="80">
        <v>2193.91</v>
      </c>
      <c r="F206" s="82"/>
      <c r="G206" s="82">
        <v>2268</v>
      </c>
      <c r="H206" s="80">
        <f t="shared" si="11"/>
        <v>103.37707563209067</v>
      </c>
      <c r="I206" s="80">
        <f t="shared" si="12"/>
        <v>102.3248679206125</v>
      </c>
      <c r="J206" s="358">
        <v>2216.4699999999998</v>
      </c>
    </row>
    <row r="207" spans="1:10" x14ac:dyDescent="0.25">
      <c r="A207" s="50">
        <v>3293</v>
      </c>
      <c r="B207" s="51"/>
      <c r="C207" s="52"/>
      <c r="D207" s="294" t="s">
        <v>109</v>
      </c>
      <c r="E207" s="80"/>
      <c r="F207" s="82"/>
      <c r="G207" s="82"/>
      <c r="H207" s="80"/>
      <c r="I207" s="80"/>
      <c r="J207" s="358"/>
    </row>
    <row r="208" spans="1:10" x14ac:dyDescent="0.25">
      <c r="A208" s="50">
        <v>3294</v>
      </c>
      <c r="B208" s="51"/>
      <c r="C208" s="52"/>
      <c r="D208" s="294" t="s">
        <v>222</v>
      </c>
      <c r="E208" s="80"/>
      <c r="F208" s="82"/>
      <c r="G208" s="82"/>
      <c r="H208" s="80"/>
      <c r="I208" s="80"/>
      <c r="J208" s="358"/>
    </row>
    <row r="209" spans="1:10" s="312" customFormat="1" ht="25.5" x14ac:dyDescent="0.25">
      <c r="A209" s="50">
        <v>3299</v>
      </c>
      <c r="B209" s="307"/>
      <c r="C209" s="308"/>
      <c r="D209" s="309" t="s">
        <v>112</v>
      </c>
      <c r="E209" s="310">
        <v>1496.26</v>
      </c>
      <c r="F209" s="311"/>
      <c r="G209" s="311">
        <v>574</v>
      </c>
      <c r="H209" s="80">
        <f t="shared" si="11"/>
        <v>38.362316709662757</v>
      </c>
      <c r="I209" s="310">
        <f t="shared" si="12"/>
        <v>38.360778443113773</v>
      </c>
      <c r="J209" s="359">
        <v>1496.32</v>
      </c>
    </row>
    <row r="210" spans="1:10" s="312" customFormat="1" ht="15" customHeight="1" x14ac:dyDescent="0.25">
      <c r="A210" s="401" t="s">
        <v>73</v>
      </c>
      <c r="B210" s="402"/>
      <c r="C210" s="403"/>
      <c r="D210" s="288" t="s">
        <v>223</v>
      </c>
      <c r="E210" s="68"/>
      <c r="F210" s="97">
        <f>F211</f>
        <v>0</v>
      </c>
      <c r="G210" s="97">
        <f>G211</f>
        <v>4323.4299999999994</v>
      </c>
      <c r="H210" s="69"/>
      <c r="I210" s="157"/>
      <c r="J210" s="359"/>
    </row>
    <row r="211" spans="1:10" s="312" customFormat="1" x14ac:dyDescent="0.25">
      <c r="A211" s="289">
        <v>32</v>
      </c>
      <c r="B211" s="290"/>
      <c r="C211" s="291"/>
      <c r="D211" s="291" t="s">
        <v>31</v>
      </c>
      <c r="E211" s="83"/>
      <c r="F211" s="83"/>
      <c r="G211" s="83">
        <f>G212+G213+G214+G215+G216+G217+G218+G219+G220+G221</f>
        <v>4323.4299999999994</v>
      </c>
      <c r="H211" s="83"/>
      <c r="I211" s="83"/>
      <c r="J211" s="359"/>
    </row>
    <row r="212" spans="1:10" s="312" customFormat="1" x14ac:dyDescent="0.25">
      <c r="A212" s="50">
        <v>3211</v>
      </c>
      <c r="B212" s="51"/>
      <c r="C212" s="52"/>
      <c r="D212" s="294" t="s">
        <v>97</v>
      </c>
      <c r="E212" s="310"/>
      <c r="F212" s="311"/>
      <c r="G212" s="311">
        <v>1177.92</v>
      </c>
      <c r="H212" s="311"/>
      <c r="I212" s="310"/>
      <c r="J212" s="359"/>
    </row>
    <row r="213" spans="1:10" ht="25.5" x14ac:dyDescent="0.25">
      <c r="A213" s="50">
        <v>3214</v>
      </c>
      <c r="B213" s="51"/>
      <c r="C213" s="52"/>
      <c r="D213" s="294" t="s">
        <v>99</v>
      </c>
      <c r="E213" s="80"/>
      <c r="F213" s="82"/>
      <c r="G213" s="82">
        <v>122.8</v>
      </c>
      <c r="H213" s="82"/>
      <c r="I213" s="80"/>
      <c r="J213" s="358"/>
    </row>
    <row r="214" spans="1:10" s="312" customFormat="1" x14ac:dyDescent="0.25">
      <c r="A214" s="50">
        <v>3221</v>
      </c>
      <c r="B214" s="51"/>
      <c r="C214" s="52"/>
      <c r="D214" s="294" t="s">
        <v>76</v>
      </c>
      <c r="E214" s="310"/>
      <c r="F214" s="311"/>
      <c r="G214" s="311">
        <v>473.38</v>
      </c>
      <c r="H214" s="311"/>
      <c r="I214" s="310"/>
      <c r="J214" s="359"/>
    </row>
    <row r="215" spans="1:10" s="312" customFormat="1" x14ac:dyDescent="0.25">
      <c r="A215" s="50">
        <v>3225</v>
      </c>
      <c r="B215" s="307"/>
      <c r="C215" s="308"/>
      <c r="D215" s="294" t="s">
        <v>221</v>
      </c>
      <c r="E215" s="310"/>
      <c r="F215" s="311"/>
      <c r="G215" s="311">
        <v>125.66</v>
      </c>
      <c r="H215" s="311"/>
      <c r="I215" s="310"/>
      <c r="J215" s="359"/>
    </row>
    <row r="216" spans="1:10" s="312" customFormat="1" x14ac:dyDescent="0.25">
      <c r="A216" s="50">
        <v>3231</v>
      </c>
      <c r="B216" s="307"/>
      <c r="C216" s="308"/>
      <c r="D216" s="294" t="s">
        <v>102</v>
      </c>
      <c r="E216" s="310"/>
      <c r="F216" s="311"/>
      <c r="G216" s="313">
        <v>28.85</v>
      </c>
      <c r="H216" s="311"/>
      <c r="I216" s="310"/>
      <c r="J216" s="359"/>
    </row>
    <row r="217" spans="1:10" s="312" customFormat="1" ht="25.5" x14ac:dyDescent="0.25">
      <c r="A217" s="50">
        <v>3232</v>
      </c>
      <c r="B217" s="307"/>
      <c r="C217" s="308"/>
      <c r="D217" s="294" t="s">
        <v>80</v>
      </c>
      <c r="E217" s="310"/>
      <c r="F217" s="311"/>
      <c r="G217" s="311">
        <v>757.61</v>
      </c>
      <c r="H217" s="311"/>
      <c r="I217" s="310"/>
      <c r="J217" s="359"/>
    </row>
    <row r="218" spans="1:10" s="312" customFormat="1" x14ac:dyDescent="0.25">
      <c r="A218" s="50">
        <v>3238</v>
      </c>
      <c r="B218" s="307"/>
      <c r="C218" s="308"/>
      <c r="D218" s="294" t="s">
        <v>106</v>
      </c>
      <c r="E218" s="310"/>
      <c r="F218" s="311"/>
      <c r="G218" s="313">
        <v>889.23</v>
      </c>
      <c r="H218" s="311"/>
      <c r="I218" s="310"/>
      <c r="J218" s="359"/>
    </row>
    <row r="219" spans="1:10" s="312" customFormat="1" x14ac:dyDescent="0.25">
      <c r="A219" s="50">
        <v>3293</v>
      </c>
      <c r="B219" s="307"/>
      <c r="C219" s="308"/>
      <c r="D219" s="294" t="s">
        <v>109</v>
      </c>
      <c r="E219" s="310"/>
      <c r="F219" s="311"/>
      <c r="G219" s="313">
        <v>442.95</v>
      </c>
      <c r="H219" s="311"/>
      <c r="I219" s="310"/>
      <c r="J219" s="359"/>
    </row>
    <row r="220" spans="1:10" s="312" customFormat="1" x14ac:dyDescent="0.25">
      <c r="A220" s="50">
        <v>3294</v>
      </c>
      <c r="B220" s="307"/>
      <c r="C220" s="308"/>
      <c r="D220" s="294" t="s">
        <v>222</v>
      </c>
      <c r="E220" s="310"/>
      <c r="F220" s="311"/>
      <c r="G220" s="313">
        <v>3.82</v>
      </c>
      <c r="H220" s="311"/>
      <c r="I220" s="310"/>
      <c r="J220" s="359"/>
    </row>
    <row r="221" spans="1:10" s="312" customFormat="1" ht="25.5" x14ac:dyDescent="0.25">
      <c r="A221" s="50">
        <v>3299</v>
      </c>
      <c r="B221" s="307"/>
      <c r="C221" s="308"/>
      <c r="D221" s="309" t="s">
        <v>112</v>
      </c>
      <c r="E221" s="310"/>
      <c r="F221" s="311"/>
      <c r="G221" s="313">
        <v>301.20999999999998</v>
      </c>
      <c r="H221" s="311"/>
      <c r="I221" s="310"/>
      <c r="J221" s="359"/>
    </row>
    <row r="222" spans="1:10" ht="15" customHeight="1" x14ac:dyDescent="0.25">
      <c r="A222" s="401" t="s">
        <v>67</v>
      </c>
      <c r="B222" s="402"/>
      <c r="C222" s="403"/>
      <c r="D222" s="211" t="s">
        <v>68</v>
      </c>
      <c r="E222" s="157"/>
      <c r="F222" s="97">
        <f>F223</f>
        <v>3898.7400000000002</v>
      </c>
      <c r="G222" s="97">
        <f>G223</f>
        <v>3379.84</v>
      </c>
      <c r="H222" s="209"/>
      <c r="I222" s="210">
        <f>G222/F222*100</f>
        <v>86.690571825769354</v>
      </c>
      <c r="J222" s="358"/>
    </row>
    <row r="223" spans="1:10" x14ac:dyDescent="0.25">
      <c r="A223" s="289">
        <v>32</v>
      </c>
      <c r="B223" s="290"/>
      <c r="C223" s="291"/>
      <c r="D223" s="291" t="s">
        <v>31</v>
      </c>
      <c r="E223" s="83">
        <f>E225+E228</f>
        <v>603.70000000000005</v>
      </c>
      <c r="F223" s="83">
        <f>J224+J225+J228</f>
        <v>3898.7400000000002</v>
      </c>
      <c r="G223" s="83">
        <f>G225+G228+G224+G226+G227</f>
        <v>3379.84</v>
      </c>
      <c r="H223" s="83"/>
      <c r="I223" s="197">
        <f>G223/F223*100</f>
        <v>86.690571825769354</v>
      </c>
      <c r="J223" s="358"/>
    </row>
    <row r="224" spans="1:10" ht="14.25" customHeight="1" x14ac:dyDescent="0.25">
      <c r="A224" s="292">
        <v>3221</v>
      </c>
      <c r="B224" s="293"/>
      <c r="C224" s="294"/>
      <c r="D224" s="294" t="s">
        <v>76</v>
      </c>
      <c r="E224" s="80">
        <v>0</v>
      </c>
      <c r="F224" s="80"/>
      <c r="G224" s="80">
        <v>273.43</v>
      </c>
      <c r="H224" s="80"/>
      <c r="I224" s="80"/>
      <c r="J224" s="358"/>
    </row>
    <row r="225" spans="1:10" x14ac:dyDescent="0.25">
      <c r="A225" s="248">
        <v>3231</v>
      </c>
      <c r="B225" s="248" t="s">
        <v>127</v>
      </c>
      <c r="C225" s="248"/>
      <c r="D225" s="294" t="s">
        <v>102</v>
      </c>
      <c r="E225" s="80">
        <v>0</v>
      </c>
      <c r="F225" s="82"/>
      <c r="G225" s="82">
        <v>288</v>
      </c>
      <c r="H225" s="82"/>
      <c r="I225" s="82">
        <f>G225/J225*100</f>
        <v>115.72771839588523</v>
      </c>
      <c r="J225" s="358">
        <v>248.86</v>
      </c>
    </row>
    <row r="226" spans="1:10" x14ac:dyDescent="0.25">
      <c r="A226" s="248">
        <v>3225</v>
      </c>
      <c r="B226" s="248"/>
      <c r="C226" s="248"/>
      <c r="D226" s="294" t="s">
        <v>221</v>
      </c>
      <c r="E226" s="80"/>
      <c r="F226" s="82"/>
      <c r="G226" s="82">
        <v>730.84</v>
      </c>
      <c r="H226" s="82"/>
      <c r="I226" s="82"/>
      <c r="J226" s="358"/>
    </row>
    <row r="227" spans="1:10" x14ac:dyDescent="0.25">
      <c r="A227" s="248">
        <v>3239</v>
      </c>
      <c r="B227" s="248"/>
      <c r="C227" s="248"/>
      <c r="D227" s="294" t="s">
        <v>107</v>
      </c>
      <c r="E227" s="80"/>
      <c r="F227" s="82"/>
      <c r="G227" s="82">
        <v>1661.63</v>
      </c>
      <c r="H227" s="82"/>
      <c r="I227" s="82"/>
      <c r="J227" s="358"/>
    </row>
    <row r="228" spans="1:10" ht="26.25" customHeight="1" x14ac:dyDescent="0.25">
      <c r="A228" s="292">
        <v>3299</v>
      </c>
      <c r="B228" s="293"/>
      <c r="C228" s="294"/>
      <c r="D228" s="294" t="s">
        <v>112</v>
      </c>
      <c r="E228" s="80">
        <v>603.70000000000005</v>
      </c>
      <c r="F228" s="82"/>
      <c r="G228" s="82">
        <v>425.94</v>
      </c>
      <c r="H228" s="82"/>
      <c r="I228" s="82">
        <f t="shared" ref="I228" si="13">G228/J228*100</f>
        <v>11.669972711431608</v>
      </c>
      <c r="J228" s="358">
        <v>3649.88</v>
      </c>
    </row>
    <row r="229" spans="1:10" ht="16.5" customHeight="1" x14ac:dyDescent="0.25">
      <c r="A229" s="401" t="s">
        <v>95</v>
      </c>
      <c r="B229" s="402"/>
      <c r="C229" s="403"/>
      <c r="D229" s="297" t="s">
        <v>241</v>
      </c>
      <c r="E229" s="96"/>
      <c r="F229" s="96"/>
      <c r="G229" s="96">
        <f>G230+G233+G237+G240</f>
        <v>2397</v>
      </c>
      <c r="H229" s="96"/>
      <c r="I229" s="96"/>
      <c r="J229" s="358"/>
    </row>
    <row r="230" spans="1:10" ht="16.5" customHeight="1" x14ac:dyDescent="0.25">
      <c r="A230" s="301">
        <v>31</v>
      </c>
      <c r="B230" s="302"/>
      <c r="C230" s="303"/>
      <c r="D230" s="303" t="s">
        <v>22</v>
      </c>
      <c r="E230" s="83"/>
      <c r="F230" s="83"/>
      <c r="G230" s="83">
        <f>G231+G232</f>
        <v>119.17999999999999</v>
      </c>
      <c r="H230" s="83"/>
      <c r="I230" s="83"/>
      <c r="J230" s="358"/>
    </row>
    <row r="231" spans="1:10" ht="16.5" customHeight="1" x14ac:dyDescent="0.25">
      <c r="A231" s="298">
        <v>3111</v>
      </c>
      <c r="B231" s="299"/>
      <c r="C231" s="300"/>
      <c r="D231" s="300" t="s">
        <v>84</v>
      </c>
      <c r="E231" s="80"/>
      <c r="F231" s="80"/>
      <c r="G231" s="80">
        <v>102.3</v>
      </c>
      <c r="H231" s="80"/>
      <c r="I231" s="80"/>
      <c r="J231" s="358"/>
    </row>
    <row r="232" spans="1:10" ht="20.25" customHeight="1" x14ac:dyDescent="0.25">
      <c r="A232" s="298">
        <v>3132</v>
      </c>
      <c r="B232" s="299"/>
      <c r="C232" s="300"/>
      <c r="D232" s="300" t="s">
        <v>117</v>
      </c>
      <c r="E232" s="80"/>
      <c r="F232" s="80"/>
      <c r="G232" s="80">
        <v>16.88</v>
      </c>
      <c r="H232" s="80"/>
      <c r="I232" s="80"/>
      <c r="J232" s="358"/>
    </row>
    <row r="233" spans="1:10" ht="20.25" customHeight="1" x14ac:dyDescent="0.25">
      <c r="A233" s="320">
        <v>32</v>
      </c>
      <c r="B233" s="321"/>
      <c r="C233" s="322"/>
      <c r="D233" s="322" t="s">
        <v>31</v>
      </c>
      <c r="E233" s="83"/>
      <c r="F233" s="83"/>
      <c r="G233" s="83">
        <f>G234+G235+G236</f>
        <v>1570.18</v>
      </c>
      <c r="H233" s="83"/>
      <c r="I233" s="83"/>
      <c r="J233" s="358"/>
    </row>
    <row r="234" spans="1:10" ht="20.25" customHeight="1" x14ac:dyDescent="0.25">
      <c r="A234" s="298">
        <v>3212</v>
      </c>
      <c r="B234" s="299"/>
      <c r="C234" s="300"/>
      <c r="D234" s="300" t="s">
        <v>165</v>
      </c>
      <c r="E234" s="80"/>
      <c r="F234" s="80"/>
      <c r="G234" s="80">
        <v>14.96</v>
      </c>
      <c r="H234" s="80"/>
      <c r="I234" s="80"/>
      <c r="J234" s="358"/>
    </row>
    <row r="235" spans="1:10" ht="16.5" customHeight="1" x14ac:dyDescent="0.25">
      <c r="A235" s="298">
        <v>3213</v>
      </c>
      <c r="B235" s="299"/>
      <c r="C235" s="300"/>
      <c r="D235" s="300" t="s">
        <v>98</v>
      </c>
      <c r="E235" s="80"/>
      <c r="F235" s="80"/>
      <c r="G235" s="80">
        <v>176.25</v>
      </c>
      <c r="H235" s="80"/>
      <c r="I235" s="80"/>
      <c r="J235" s="358"/>
    </row>
    <row r="236" spans="1:10" ht="16.5" customHeight="1" x14ac:dyDescent="0.25">
      <c r="A236" s="340">
        <v>3232</v>
      </c>
      <c r="B236" s="341"/>
      <c r="C236" s="342"/>
      <c r="D236" s="342" t="s">
        <v>248</v>
      </c>
      <c r="E236" s="80"/>
      <c r="F236" s="80"/>
      <c r="G236" s="80">
        <v>1378.97</v>
      </c>
      <c r="H236" s="80"/>
      <c r="I236" s="80"/>
      <c r="J236" s="358"/>
    </row>
    <row r="237" spans="1:10" ht="16.5" customHeight="1" x14ac:dyDescent="0.25">
      <c r="A237" s="320">
        <v>34</v>
      </c>
      <c r="B237" s="321"/>
      <c r="C237" s="322"/>
      <c r="D237" s="322" t="s">
        <v>46</v>
      </c>
      <c r="E237" s="83"/>
      <c r="F237" s="83"/>
      <c r="G237" s="83">
        <f>G238+G239</f>
        <v>411.64000000000004</v>
      </c>
      <c r="H237" s="83"/>
      <c r="I237" s="83"/>
      <c r="J237" s="358"/>
    </row>
    <row r="238" spans="1:10" ht="16.5" customHeight="1" x14ac:dyDescent="0.25">
      <c r="A238" s="323">
        <v>3431</v>
      </c>
      <c r="B238" s="324"/>
      <c r="C238" s="325"/>
      <c r="D238" s="325" t="s">
        <v>242</v>
      </c>
      <c r="E238" s="80"/>
      <c r="F238" s="80"/>
      <c r="G238" s="80">
        <v>411.48</v>
      </c>
      <c r="H238" s="80"/>
      <c r="I238" s="80"/>
      <c r="J238" s="358"/>
    </row>
    <row r="239" spans="1:10" ht="22.5" customHeight="1" x14ac:dyDescent="0.25">
      <c r="A239" s="298">
        <v>3434</v>
      </c>
      <c r="B239" s="299"/>
      <c r="C239" s="300"/>
      <c r="D239" s="300" t="s">
        <v>243</v>
      </c>
      <c r="E239" s="80"/>
      <c r="F239" s="80"/>
      <c r="G239" s="80">
        <v>0.16</v>
      </c>
      <c r="H239" s="80"/>
      <c r="I239" s="80"/>
      <c r="J239" s="358"/>
    </row>
    <row r="240" spans="1:10" ht="23.25" customHeight="1" x14ac:dyDescent="0.25">
      <c r="A240" s="320">
        <v>37</v>
      </c>
      <c r="B240" s="321"/>
      <c r="C240" s="322"/>
      <c r="D240" s="322" t="s">
        <v>147</v>
      </c>
      <c r="E240" s="83"/>
      <c r="F240" s="83"/>
      <c r="G240" s="83">
        <f>G241</f>
        <v>296</v>
      </c>
      <c r="H240" s="83"/>
      <c r="I240" s="83"/>
      <c r="J240" s="358"/>
    </row>
    <row r="241" spans="1:10" ht="28.5" customHeight="1" x14ac:dyDescent="0.25">
      <c r="A241" s="323">
        <v>3722</v>
      </c>
      <c r="B241" s="324"/>
      <c r="C241" s="325"/>
      <c r="D241" s="325" t="s">
        <v>244</v>
      </c>
      <c r="E241" s="80"/>
      <c r="F241" s="80"/>
      <c r="G241" s="80">
        <v>296</v>
      </c>
      <c r="H241" s="80"/>
      <c r="I241" s="80"/>
      <c r="J241" s="358"/>
    </row>
    <row r="242" spans="1:10" ht="29.25" customHeight="1" x14ac:dyDescent="0.25">
      <c r="A242" s="383" t="s">
        <v>69</v>
      </c>
      <c r="B242" s="384"/>
      <c r="C242" s="385"/>
      <c r="D242" s="282" t="s">
        <v>70</v>
      </c>
      <c r="E242" s="96">
        <f>E244+E251+E263+E265</f>
        <v>1322761.4400000002</v>
      </c>
      <c r="F242" s="96">
        <f>F244+F251+F263+F265</f>
        <v>1209889.0100000002</v>
      </c>
      <c r="G242" s="96">
        <f>G245+G263+G265+G249+G254+G252+G259+G257</f>
        <v>1571787.1099999999</v>
      </c>
      <c r="H242" s="96">
        <f>G242/E242*100</f>
        <v>118.82619665719918</v>
      </c>
      <c r="I242" s="96">
        <f>G242/F242*100</f>
        <v>129.91167760090653</v>
      </c>
      <c r="J242" s="358"/>
    </row>
    <row r="243" spans="1:10" ht="15" customHeight="1" x14ac:dyDescent="0.25">
      <c r="A243" s="395" t="s">
        <v>67</v>
      </c>
      <c r="B243" s="396"/>
      <c r="C243" s="397"/>
      <c r="D243" s="41" t="s">
        <v>68</v>
      </c>
      <c r="E243" s="10"/>
      <c r="F243" s="11"/>
      <c r="G243" s="11"/>
      <c r="H243" s="163"/>
      <c r="I243" s="12"/>
      <c r="J243" s="358"/>
    </row>
    <row r="244" spans="1:10" x14ac:dyDescent="0.25">
      <c r="A244" s="67">
        <v>31</v>
      </c>
      <c r="B244" s="58"/>
      <c r="C244" s="59"/>
      <c r="D244" s="276" t="s">
        <v>176</v>
      </c>
      <c r="E244" s="83">
        <f>E245+E249+E254</f>
        <v>1264529.4500000002</v>
      </c>
      <c r="F244" s="83">
        <f>F245+F249+F254</f>
        <v>1157276.82</v>
      </c>
      <c r="G244" s="83">
        <f>G245+G249+G254</f>
        <v>1498475.7</v>
      </c>
      <c r="H244" s="148">
        <f>G244/E244*100</f>
        <v>118.50065650902791</v>
      </c>
      <c r="I244" s="221">
        <f>G244/F244*100</f>
        <v>129.48290971558558</v>
      </c>
      <c r="J244" s="358"/>
    </row>
    <row r="245" spans="1:10" x14ac:dyDescent="0.25">
      <c r="A245" s="264">
        <v>311</v>
      </c>
      <c r="B245" s="265"/>
      <c r="C245" s="262"/>
      <c r="D245" s="262" t="s">
        <v>176</v>
      </c>
      <c r="E245" s="263">
        <f>E246+E247+E248</f>
        <v>1045196.24</v>
      </c>
      <c r="F245" s="263">
        <f>J246+J247+J248</f>
        <v>960687.37</v>
      </c>
      <c r="G245" s="263">
        <f>G246+G247+G248</f>
        <v>1229671.4099999999</v>
      </c>
      <c r="H245" s="275">
        <f t="shared" ref="H245:H261" si="14">G245/E245*100</f>
        <v>117.64981186690835</v>
      </c>
      <c r="I245" s="263">
        <f>H245</f>
        <v>117.64981186690835</v>
      </c>
      <c r="J245" s="358"/>
    </row>
    <row r="246" spans="1:10" x14ac:dyDescent="0.25">
      <c r="A246" s="292">
        <v>3111</v>
      </c>
      <c r="B246" s="293"/>
      <c r="C246" s="294"/>
      <c r="D246" s="294" t="s">
        <v>84</v>
      </c>
      <c r="E246" s="80">
        <v>1011768.83</v>
      </c>
      <c r="F246" s="82"/>
      <c r="G246" s="82">
        <v>1190192.25</v>
      </c>
      <c r="H246" s="163">
        <f t="shared" si="14"/>
        <v>117.63480102465699</v>
      </c>
      <c r="I246" s="82">
        <f>G246/J246*100</f>
        <v>127.03951409321633</v>
      </c>
      <c r="J246" s="358">
        <v>936867.76</v>
      </c>
    </row>
    <row r="247" spans="1:10" x14ac:dyDescent="0.25">
      <c r="A247" s="292">
        <v>3113</v>
      </c>
      <c r="B247" s="293"/>
      <c r="C247" s="294"/>
      <c r="D247" s="294" t="s">
        <v>85</v>
      </c>
      <c r="E247" s="80">
        <v>29496.02</v>
      </c>
      <c r="F247" s="82"/>
      <c r="G247" s="82">
        <v>34507.67</v>
      </c>
      <c r="H247" s="163">
        <f t="shared" si="14"/>
        <v>116.99093640430132</v>
      </c>
      <c r="I247" s="82">
        <f t="shared" ref="I247:I248" si="15">G247/J247*100</f>
        <v>174.10872363280606</v>
      </c>
      <c r="J247" s="358">
        <v>19819.61</v>
      </c>
    </row>
    <row r="248" spans="1:10" x14ac:dyDescent="0.25">
      <c r="A248" s="292">
        <v>3114</v>
      </c>
      <c r="B248" s="293"/>
      <c r="C248" s="294"/>
      <c r="D248" s="294" t="s">
        <v>119</v>
      </c>
      <c r="E248" s="80">
        <v>3931.39</v>
      </c>
      <c r="F248" s="82"/>
      <c r="G248" s="82">
        <v>4971.49</v>
      </c>
      <c r="H248" s="163">
        <f t="shared" si="14"/>
        <v>126.45629154065101</v>
      </c>
      <c r="I248" s="82">
        <f t="shared" si="15"/>
        <v>124.28725</v>
      </c>
      <c r="J248" s="358">
        <v>4000</v>
      </c>
    </row>
    <row r="249" spans="1:10" x14ac:dyDescent="0.25">
      <c r="A249" s="264">
        <v>312</v>
      </c>
      <c r="B249" s="265"/>
      <c r="C249" s="262"/>
      <c r="D249" s="262" t="s">
        <v>86</v>
      </c>
      <c r="E249" s="263">
        <f>E250</f>
        <v>49067.33</v>
      </c>
      <c r="F249" s="269">
        <f>J250</f>
        <v>40254.769999999997</v>
      </c>
      <c r="G249" s="269">
        <f>G250</f>
        <v>65597.05</v>
      </c>
      <c r="H249" s="275">
        <f t="shared" si="14"/>
        <v>133.68783261693679</v>
      </c>
      <c r="I249" s="269">
        <f>G249/F249*100</f>
        <v>162.9547256138838</v>
      </c>
      <c r="J249" s="358"/>
    </row>
    <row r="250" spans="1:10" x14ac:dyDescent="0.25">
      <c r="A250" s="292">
        <v>3121</v>
      </c>
      <c r="B250" s="293"/>
      <c r="C250" s="294"/>
      <c r="D250" s="294" t="s">
        <v>86</v>
      </c>
      <c r="E250" s="80">
        <v>49067.33</v>
      </c>
      <c r="F250" s="82"/>
      <c r="G250" s="82">
        <v>65597.05</v>
      </c>
      <c r="H250" s="163">
        <f t="shared" si="14"/>
        <v>133.68783261693679</v>
      </c>
      <c r="I250" s="82">
        <f>G250/J250*100</f>
        <v>162.9547256138838</v>
      </c>
      <c r="J250" s="358">
        <v>40254.769999999997</v>
      </c>
    </row>
    <row r="251" spans="1:10" x14ac:dyDescent="0.25">
      <c r="A251" s="236">
        <v>32</v>
      </c>
      <c r="B251" s="237"/>
      <c r="C251" s="238"/>
      <c r="D251" s="238" t="s">
        <v>31</v>
      </c>
      <c r="E251" s="196">
        <f>E252+E257+E259</f>
        <v>55392.240000000005</v>
      </c>
      <c r="F251" s="196">
        <f>F252+F257+F259</f>
        <v>49439.380000000005</v>
      </c>
      <c r="G251" s="196">
        <f>G252+G257+G259</f>
        <v>64209.1</v>
      </c>
      <c r="H251" s="148">
        <f>G251/E251*100</f>
        <v>115.91713929604579</v>
      </c>
      <c r="I251" s="196">
        <f>G251/F251*100</f>
        <v>129.8744037647721</v>
      </c>
      <c r="J251" s="358"/>
    </row>
    <row r="252" spans="1:10" x14ac:dyDescent="0.25">
      <c r="A252" s="264">
        <v>321</v>
      </c>
      <c r="B252" s="265"/>
      <c r="C252" s="262"/>
      <c r="D252" s="262" t="s">
        <v>173</v>
      </c>
      <c r="E252" s="263">
        <f>E253</f>
        <v>46209.43</v>
      </c>
      <c r="F252" s="269">
        <f>J253</f>
        <v>46452.98</v>
      </c>
      <c r="G252" s="269">
        <f>G253</f>
        <v>52939.21</v>
      </c>
      <c r="H252" s="275">
        <f t="shared" si="14"/>
        <v>114.56365075267105</v>
      </c>
      <c r="I252" s="269">
        <f>G252/F252*100</f>
        <v>113.9630008666828</v>
      </c>
      <c r="J252" s="358"/>
    </row>
    <row r="253" spans="1:10" x14ac:dyDescent="0.25">
      <c r="A253" s="186">
        <v>3212</v>
      </c>
      <c r="B253" s="187"/>
      <c r="C253" s="188"/>
      <c r="D253" s="188" t="s">
        <v>88</v>
      </c>
      <c r="E253" s="80">
        <v>46209.43</v>
      </c>
      <c r="F253" s="82"/>
      <c r="G253" s="82">
        <v>52939.21</v>
      </c>
      <c r="H253" s="163">
        <f t="shared" si="14"/>
        <v>114.56365075267105</v>
      </c>
      <c r="I253" s="82">
        <f>G253/J253*100</f>
        <v>113.9630008666828</v>
      </c>
      <c r="J253" s="358">
        <v>46452.98</v>
      </c>
    </row>
    <row r="254" spans="1:10" x14ac:dyDescent="0.25">
      <c r="A254" s="264">
        <v>313</v>
      </c>
      <c r="B254" s="265"/>
      <c r="C254" s="262"/>
      <c r="D254" s="262" t="s">
        <v>177</v>
      </c>
      <c r="E254" s="263">
        <f>E255+E256</f>
        <v>170265.88</v>
      </c>
      <c r="F254" s="269">
        <f>J255+J256</f>
        <v>156334.68</v>
      </c>
      <c r="G254" s="269">
        <f>G255+G256</f>
        <v>203207.24000000002</v>
      </c>
      <c r="H254" s="275">
        <f t="shared" si="14"/>
        <v>119.34701186168364</v>
      </c>
      <c r="I254" s="269">
        <f>G254/F254*100</f>
        <v>129.9821894924402</v>
      </c>
      <c r="J254" s="358"/>
    </row>
    <row r="255" spans="1:10" ht="25.5" x14ac:dyDescent="0.25">
      <c r="A255" s="47">
        <v>3132</v>
      </c>
      <c r="B255" s="48"/>
      <c r="C255" s="49"/>
      <c r="D255" s="49" t="s">
        <v>87</v>
      </c>
      <c r="E255" s="80">
        <v>170156.45</v>
      </c>
      <c r="F255" s="82"/>
      <c r="G255" s="82">
        <v>202861.6</v>
      </c>
      <c r="H255" s="163">
        <f t="shared" si="14"/>
        <v>119.22063489218304</v>
      </c>
      <c r="I255" s="82">
        <f>G255/J255*100</f>
        <v>129.76109971248863</v>
      </c>
      <c r="J255" s="358">
        <v>156334.68</v>
      </c>
    </row>
    <row r="256" spans="1:10" ht="25.5" x14ac:dyDescent="0.25">
      <c r="A256" s="186">
        <v>3133</v>
      </c>
      <c r="B256" s="187"/>
      <c r="C256" s="188"/>
      <c r="D256" s="188" t="s">
        <v>192</v>
      </c>
      <c r="E256" s="80">
        <v>109.43</v>
      </c>
      <c r="F256" s="82"/>
      <c r="G256" s="82">
        <v>345.64</v>
      </c>
      <c r="H256" s="163">
        <f t="shared" si="14"/>
        <v>315.85488440098686</v>
      </c>
      <c r="I256" s="82"/>
      <c r="J256" s="358">
        <v>0</v>
      </c>
    </row>
    <row r="257" spans="1:10" x14ac:dyDescent="0.25">
      <c r="A257" s="264">
        <v>323</v>
      </c>
      <c r="B257" s="265"/>
      <c r="C257" s="262"/>
      <c r="D257" s="262" t="s">
        <v>174</v>
      </c>
      <c r="E257" s="263">
        <f>E258</f>
        <v>2728.12</v>
      </c>
      <c r="F257" s="269">
        <f>J258</f>
        <v>0</v>
      </c>
      <c r="G257" s="269">
        <f>G258</f>
        <v>0</v>
      </c>
      <c r="H257" s="275">
        <f t="shared" si="14"/>
        <v>0</v>
      </c>
      <c r="I257" s="269"/>
      <c r="J257" s="358"/>
    </row>
    <row r="258" spans="1:10" x14ac:dyDescent="0.25">
      <c r="A258" s="47">
        <v>3236</v>
      </c>
      <c r="B258" s="48"/>
      <c r="C258" s="49"/>
      <c r="D258" s="49" t="s">
        <v>105</v>
      </c>
      <c r="E258" s="80">
        <v>2728.12</v>
      </c>
      <c r="F258" s="82">
        <v>0</v>
      </c>
      <c r="G258" s="82"/>
      <c r="H258" s="163">
        <f t="shared" si="14"/>
        <v>0</v>
      </c>
      <c r="I258" s="82"/>
      <c r="J258" s="358"/>
    </row>
    <row r="259" spans="1:10" ht="25.5" x14ac:dyDescent="0.25">
      <c r="A259" s="264">
        <v>329</v>
      </c>
      <c r="B259" s="265"/>
      <c r="C259" s="262"/>
      <c r="D259" s="262" t="s">
        <v>112</v>
      </c>
      <c r="E259" s="263">
        <f>E261+E260</f>
        <v>6454.6900000000005</v>
      </c>
      <c r="F259" s="269">
        <f>J261</f>
        <v>2986.4</v>
      </c>
      <c r="G259" s="269">
        <f>G260+G261+G262</f>
        <v>11269.89</v>
      </c>
      <c r="H259" s="275">
        <f t="shared" si="14"/>
        <v>174.60001952068959</v>
      </c>
      <c r="I259" s="269">
        <f>G259/F259*100</f>
        <v>377.37376105009378</v>
      </c>
      <c r="J259" s="358"/>
    </row>
    <row r="260" spans="1:10" x14ac:dyDescent="0.25">
      <c r="A260" s="186">
        <v>3296</v>
      </c>
      <c r="B260" s="187"/>
      <c r="C260" s="188"/>
      <c r="D260" s="188" t="s">
        <v>191</v>
      </c>
      <c r="E260" s="80">
        <v>3491.65</v>
      </c>
      <c r="F260" s="82"/>
      <c r="G260" s="82">
        <v>7715.97</v>
      </c>
      <c r="H260" s="163">
        <f>G260/E260*100</f>
        <v>220.98348918133263</v>
      </c>
      <c r="I260" s="82"/>
      <c r="J260" s="358"/>
    </row>
    <row r="261" spans="1:10" ht="25.5" x14ac:dyDescent="0.25">
      <c r="A261" s="47">
        <v>3295</v>
      </c>
      <c r="B261" s="48"/>
      <c r="C261" s="49"/>
      <c r="D261" s="49" t="s">
        <v>120</v>
      </c>
      <c r="E261" s="80">
        <v>2963.04</v>
      </c>
      <c r="F261" s="82"/>
      <c r="G261" s="82">
        <v>3353.92</v>
      </c>
      <c r="H261" s="163">
        <f t="shared" si="14"/>
        <v>113.1918570117177</v>
      </c>
      <c r="I261" s="82">
        <f>G261/J261*100</f>
        <v>112.3064559335655</v>
      </c>
      <c r="J261" s="358">
        <v>2986.4</v>
      </c>
    </row>
    <row r="262" spans="1:10" ht="27" customHeight="1" x14ac:dyDescent="0.25">
      <c r="A262" s="292">
        <v>3299</v>
      </c>
      <c r="B262" s="293"/>
      <c r="C262" s="294"/>
      <c r="D262" s="294" t="s">
        <v>112</v>
      </c>
      <c r="E262" s="80"/>
      <c r="F262" s="80"/>
      <c r="G262" s="80">
        <v>200</v>
      </c>
      <c r="H262" s="163"/>
      <c r="I262" s="80"/>
      <c r="J262" s="358"/>
    </row>
    <row r="263" spans="1:10" x14ac:dyDescent="0.25">
      <c r="A263" s="57">
        <v>34</v>
      </c>
      <c r="B263" s="63"/>
      <c r="C263" s="60"/>
      <c r="D263" s="60" t="s">
        <v>189</v>
      </c>
      <c r="E263" s="83">
        <f>E264</f>
        <v>2659.14</v>
      </c>
      <c r="F263" s="83">
        <f>J264</f>
        <v>3000</v>
      </c>
      <c r="G263" s="83">
        <f t="shared" ref="G263" si="16">G264</f>
        <v>8947.84</v>
      </c>
      <c r="H263" s="83">
        <f>G263/E263*100</f>
        <v>336.4937536195913</v>
      </c>
      <c r="I263" s="83">
        <f>G263/F263*100</f>
        <v>298.26133333333337</v>
      </c>
      <c r="J263" s="358"/>
    </row>
    <row r="264" spans="1:10" x14ac:dyDescent="0.25">
      <c r="A264" s="47">
        <v>3433</v>
      </c>
      <c r="B264" s="48"/>
      <c r="C264" s="49"/>
      <c r="D264" s="49" t="s">
        <v>118</v>
      </c>
      <c r="E264" s="80">
        <v>2659.14</v>
      </c>
      <c r="F264" s="82"/>
      <c r="G264" s="82">
        <v>8947.84</v>
      </c>
      <c r="H264" s="82">
        <v>0</v>
      </c>
      <c r="I264" s="82">
        <f>G264/J264*100</f>
        <v>298.26133333333337</v>
      </c>
      <c r="J264" s="358">
        <v>3000</v>
      </c>
    </row>
    <row r="265" spans="1:10" x14ac:dyDescent="0.25">
      <c r="A265" s="57">
        <v>37</v>
      </c>
      <c r="B265" s="63"/>
      <c r="C265" s="60"/>
      <c r="D265" s="60" t="s">
        <v>47</v>
      </c>
      <c r="E265" s="83">
        <f>E266</f>
        <v>180.61</v>
      </c>
      <c r="F265" s="83">
        <f>J266</f>
        <v>172.81</v>
      </c>
      <c r="G265" s="83">
        <f t="shared" ref="G265" si="17">G266</f>
        <v>154.47</v>
      </c>
      <c r="H265" s="83">
        <f>G265/E265*100</f>
        <v>85.526825757156303</v>
      </c>
      <c r="I265" s="83">
        <f>G265/F265*100</f>
        <v>89.387188241421214</v>
      </c>
      <c r="J265" s="358"/>
    </row>
    <row r="266" spans="1:10" x14ac:dyDescent="0.25">
      <c r="A266" s="47">
        <v>3722</v>
      </c>
      <c r="B266" s="48"/>
      <c r="C266" s="49"/>
      <c r="D266" s="49" t="s">
        <v>114</v>
      </c>
      <c r="E266" s="80">
        <v>180.61</v>
      </c>
      <c r="F266" s="82"/>
      <c r="G266" s="82">
        <v>154.47</v>
      </c>
      <c r="H266" s="82"/>
      <c r="I266" s="87">
        <f>G266/J266*100</f>
        <v>89.387188241421214</v>
      </c>
      <c r="J266" s="358">
        <v>172.81</v>
      </c>
    </row>
    <row r="267" spans="1:10" ht="25.5" customHeight="1" x14ac:dyDescent="0.25">
      <c r="A267" s="383" t="s">
        <v>71</v>
      </c>
      <c r="B267" s="384"/>
      <c r="C267" s="385"/>
      <c r="D267" s="42" t="s">
        <v>52</v>
      </c>
      <c r="E267" s="96">
        <f>E269</f>
        <v>0</v>
      </c>
      <c r="F267" s="96">
        <f t="shared" ref="F267:H267" si="18">F269</f>
        <v>263.45</v>
      </c>
      <c r="G267" s="96">
        <f>G269</f>
        <v>59.65</v>
      </c>
      <c r="H267" s="96">
        <f t="shared" si="18"/>
        <v>0</v>
      </c>
      <c r="I267" s="96">
        <f>G267/F267*100</f>
        <v>22.641867527044983</v>
      </c>
      <c r="J267" s="358"/>
    </row>
    <row r="268" spans="1:10" x14ac:dyDescent="0.25">
      <c r="A268" s="395" t="s">
        <v>67</v>
      </c>
      <c r="B268" s="396"/>
      <c r="C268" s="397"/>
      <c r="D268" s="41" t="s">
        <v>68</v>
      </c>
      <c r="E268" s="10"/>
      <c r="F268" s="11"/>
      <c r="G268" s="11"/>
      <c r="H268" s="11"/>
      <c r="I268" s="12"/>
      <c r="J268" s="358"/>
    </row>
    <row r="269" spans="1:10" x14ac:dyDescent="0.25">
      <c r="A269" s="57">
        <v>32</v>
      </c>
      <c r="B269" s="63"/>
      <c r="C269" s="60"/>
      <c r="D269" s="60" t="s">
        <v>31</v>
      </c>
      <c r="E269" s="83">
        <f>E270+E271</f>
        <v>0</v>
      </c>
      <c r="F269" s="83">
        <f>J270+J271</f>
        <v>263.45</v>
      </c>
      <c r="G269" s="83">
        <f t="shared" ref="G269" si="19">G270+G271</f>
        <v>59.65</v>
      </c>
      <c r="H269" s="83"/>
      <c r="I269" s="83">
        <f>G269/F269*100</f>
        <v>22.641867527044983</v>
      </c>
      <c r="J269" s="358"/>
    </row>
    <row r="270" spans="1:10" x14ac:dyDescent="0.25">
      <c r="A270" s="47">
        <v>3237</v>
      </c>
      <c r="B270" s="48"/>
      <c r="C270" s="49"/>
      <c r="D270" s="49" t="s">
        <v>115</v>
      </c>
      <c r="E270" s="80">
        <v>0</v>
      </c>
      <c r="F270" s="82"/>
      <c r="G270" s="82">
        <v>0</v>
      </c>
      <c r="H270" s="82"/>
      <c r="I270" s="82">
        <f>G270/J270*100</f>
        <v>0</v>
      </c>
      <c r="J270" s="358">
        <v>163.44999999999999</v>
      </c>
    </row>
    <row r="271" spans="1:10" x14ac:dyDescent="0.25">
      <c r="A271" s="47">
        <v>3299</v>
      </c>
      <c r="B271" s="48"/>
      <c r="C271" s="49"/>
      <c r="D271" s="49" t="s">
        <v>121</v>
      </c>
      <c r="E271" s="80">
        <v>0</v>
      </c>
      <c r="F271" s="82"/>
      <c r="G271" s="82">
        <v>59.65</v>
      </c>
      <c r="H271" s="82"/>
      <c r="I271" s="82">
        <f>G271/J271*100</f>
        <v>59.650000000000006</v>
      </c>
      <c r="J271" s="358">
        <v>100</v>
      </c>
    </row>
    <row r="272" spans="1:10" x14ac:dyDescent="0.25">
      <c r="A272" s="383" t="s">
        <v>51</v>
      </c>
      <c r="B272" s="384"/>
      <c r="C272" s="385"/>
      <c r="D272" s="42" t="s">
        <v>55</v>
      </c>
      <c r="E272" s="96">
        <f>E275+E277</f>
        <v>2638.77</v>
      </c>
      <c r="F272" s="96">
        <f>F275+F277</f>
        <v>1990.84</v>
      </c>
      <c r="G272" s="96">
        <f>G275+G277+G281</f>
        <v>3219.6099999999997</v>
      </c>
      <c r="H272" s="96">
        <f>G272/E272*100</f>
        <v>122.01177063556126</v>
      </c>
      <c r="I272" s="96">
        <f>G272/F272*100</f>
        <v>161.72118301822346</v>
      </c>
      <c r="J272" s="358"/>
    </row>
    <row r="273" spans="1:10" x14ac:dyDescent="0.25">
      <c r="A273" s="395" t="s">
        <v>67</v>
      </c>
      <c r="B273" s="396"/>
      <c r="C273" s="397"/>
      <c r="D273" s="41" t="s">
        <v>68</v>
      </c>
      <c r="E273" s="10"/>
      <c r="F273" s="11"/>
      <c r="G273" s="11"/>
      <c r="H273" s="11"/>
      <c r="I273" s="12"/>
      <c r="J273" s="358"/>
    </row>
    <row r="274" spans="1:10" x14ac:dyDescent="0.25">
      <c r="A274" s="67">
        <v>32</v>
      </c>
      <c r="B274" s="58"/>
      <c r="C274" s="59"/>
      <c r="D274" s="276" t="s">
        <v>31</v>
      </c>
      <c r="E274" s="83">
        <f t="shared" ref="E274" si="20">E275+E277</f>
        <v>2638.77</v>
      </c>
      <c r="F274" s="83">
        <f>F275+F277</f>
        <v>1990.84</v>
      </c>
      <c r="G274" s="83">
        <f>G275+G277</f>
        <v>2052</v>
      </c>
      <c r="H274" s="220">
        <f>G274/E274*100</f>
        <v>77.763503450471234</v>
      </c>
      <c r="I274" s="221">
        <f>G274/F274*100</f>
        <v>103.07207008097086</v>
      </c>
      <c r="J274" s="358"/>
    </row>
    <row r="275" spans="1:10" ht="25.5" x14ac:dyDescent="0.25">
      <c r="A275" s="264">
        <v>329</v>
      </c>
      <c r="B275" s="329"/>
      <c r="C275" s="273"/>
      <c r="D275" s="262" t="s">
        <v>112</v>
      </c>
      <c r="E275" s="263">
        <f>E276</f>
        <v>2295.54</v>
      </c>
      <c r="F275" s="263">
        <f>J276</f>
        <v>1990.84</v>
      </c>
      <c r="G275" s="263">
        <f>G276</f>
        <v>2000</v>
      </c>
      <c r="H275" s="263">
        <f>G275/E275*100</f>
        <v>87.125469388466342</v>
      </c>
      <c r="I275" s="263">
        <f>G275/F275*100</f>
        <v>100.46010729139458</v>
      </c>
      <c r="J275" s="358"/>
    </row>
    <row r="276" spans="1:10" ht="25.5" x14ac:dyDescent="0.25">
      <c r="A276" s="47">
        <v>3299</v>
      </c>
      <c r="B276" s="43"/>
      <c r="C276" s="44"/>
      <c r="D276" s="49" t="s">
        <v>112</v>
      </c>
      <c r="E276" s="80">
        <v>2295.54</v>
      </c>
      <c r="F276" s="82"/>
      <c r="G276" s="82">
        <v>2000</v>
      </c>
      <c r="H276" s="82">
        <f>G276/E276*100</f>
        <v>87.125469388466342</v>
      </c>
      <c r="I276" s="82">
        <f>G276/J276*100</f>
        <v>100.46010729139458</v>
      </c>
      <c r="J276" s="358">
        <v>1990.84</v>
      </c>
    </row>
    <row r="277" spans="1:10" x14ac:dyDescent="0.25">
      <c r="A277" s="264"/>
      <c r="B277" s="329">
        <v>322</v>
      </c>
      <c r="C277" s="273"/>
      <c r="D277" s="262" t="s">
        <v>173</v>
      </c>
      <c r="E277" s="263">
        <f>E279</f>
        <v>343.23</v>
      </c>
      <c r="F277" s="263">
        <v>0</v>
      </c>
      <c r="G277" s="263">
        <f>G278</f>
        <v>52</v>
      </c>
      <c r="H277" s="263"/>
      <c r="I277" s="263"/>
      <c r="J277" s="358"/>
    </row>
    <row r="278" spans="1:10" ht="25.5" x14ac:dyDescent="0.25">
      <c r="A278" s="292">
        <v>3227</v>
      </c>
      <c r="B278" s="286"/>
      <c r="C278" s="287"/>
      <c r="D278" s="294" t="s">
        <v>101</v>
      </c>
      <c r="E278" s="80"/>
      <c r="F278" s="80"/>
      <c r="G278" s="80">
        <v>52</v>
      </c>
      <c r="H278" s="80"/>
      <c r="I278" s="80"/>
      <c r="J278" s="358"/>
    </row>
    <row r="279" spans="1:10" x14ac:dyDescent="0.25">
      <c r="A279" s="186"/>
      <c r="B279" s="189">
        <v>3223</v>
      </c>
      <c r="C279" s="190"/>
      <c r="D279" s="188" t="s">
        <v>100</v>
      </c>
      <c r="E279" s="80">
        <v>343.23</v>
      </c>
      <c r="F279" s="80"/>
      <c r="G279" s="80"/>
      <c r="H279" s="80"/>
      <c r="I279" s="80"/>
      <c r="J279" s="358"/>
    </row>
    <row r="280" spans="1:10" x14ac:dyDescent="0.25">
      <c r="A280" s="395" t="s">
        <v>95</v>
      </c>
      <c r="B280" s="396"/>
      <c r="C280" s="397"/>
      <c r="D280" s="342"/>
      <c r="E280" s="80"/>
      <c r="F280" s="80"/>
      <c r="G280" s="80"/>
      <c r="H280" s="80"/>
      <c r="I280" s="80"/>
      <c r="J280" s="358"/>
    </row>
    <row r="281" spans="1:10" x14ac:dyDescent="0.25">
      <c r="A281" s="345">
        <v>32</v>
      </c>
      <c r="B281" s="61"/>
      <c r="C281" s="62"/>
      <c r="D281" s="346"/>
      <c r="E281" s="83"/>
      <c r="F281" s="83"/>
      <c r="G281" s="83">
        <f>G282</f>
        <v>1167.6099999999999</v>
      </c>
      <c r="H281" s="83"/>
      <c r="I281" s="83"/>
      <c r="J281" s="358"/>
    </row>
    <row r="282" spans="1:10" ht="25.5" x14ac:dyDescent="0.25">
      <c r="A282" s="340">
        <v>3299</v>
      </c>
      <c r="B282" s="343"/>
      <c r="C282" s="344"/>
      <c r="D282" s="342" t="s">
        <v>112</v>
      </c>
      <c r="E282" s="80"/>
      <c r="F282" s="80"/>
      <c r="G282" s="80">
        <v>1167.6099999999999</v>
      </c>
      <c r="H282" s="80"/>
      <c r="I282" s="80"/>
      <c r="J282" s="358"/>
    </row>
    <row r="283" spans="1:10" ht="25.5" x14ac:dyDescent="0.25">
      <c r="A283" s="383" t="s">
        <v>226</v>
      </c>
      <c r="B283" s="384"/>
      <c r="C283" s="385"/>
      <c r="D283" s="282" t="s">
        <v>227</v>
      </c>
      <c r="E283" s="96"/>
      <c r="F283" s="96"/>
      <c r="G283" s="96">
        <f>G286</f>
        <v>3052.6</v>
      </c>
      <c r="H283" s="96"/>
      <c r="I283" s="96"/>
      <c r="J283" s="358" t="s">
        <v>228</v>
      </c>
    </row>
    <row r="284" spans="1:10" x14ac:dyDescent="0.25">
      <c r="A284" s="395" t="s">
        <v>81</v>
      </c>
      <c r="B284" s="396"/>
      <c r="C284" s="397"/>
      <c r="D284" s="285" t="s">
        <v>68</v>
      </c>
      <c r="E284" s="80"/>
      <c r="F284" s="80"/>
      <c r="G284" s="80"/>
      <c r="H284" s="80"/>
      <c r="I284" s="80"/>
      <c r="J284" s="358"/>
    </row>
    <row r="285" spans="1:10" x14ac:dyDescent="0.25">
      <c r="A285" s="67">
        <v>32</v>
      </c>
      <c r="B285" s="58"/>
      <c r="C285" s="59"/>
      <c r="D285" s="276" t="s">
        <v>31</v>
      </c>
      <c r="E285" s="83"/>
      <c r="F285" s="83"/>
      <c r="G285" s="83">
        <f>G286</f>
        <v>3052.6</v>
      </c>
      <c r="H285" s="83"/>
      <c r="I285" s="83"/>
      <c r="J285" s="358"/>
    </row>
    <row r="286" spans="1:10" x14ac:dyDescent="0.25">
      <c r="A286" s="292">
        <v>3239</v>
      </c>
      <c r="B286" s="286"/>
      <c r="C286" s="287"/>
      <c r="D286" s="294" t="s">
        <v>107</v>
      </c>
      <c r="E286" s="80"/>
      <c r="F286" s="80"/>
      <c r="G286" s="80">
        <v>3052.6</v>
      </c>
      <c r="H286" s="80"/>
      <c r="I286" s="80"/>
      <c r="J286" s="358"/>
    </row>
    <row r="287" spans="1:10" x14ac:dyDescent="0.25">
      <c r="A287" s="383" t="s">
        <v>54</v>
      </c>
      <c r="B287" s="384"/>
      <c r="C287" s="385"/>
      <c r="D287" s="42" t="s">
        <v>72</v>
      </c>
      <c r="E287" s="96">
        <f>E295+E310+E313</f>
        <v>81426.090000000011</v>
      </c>
      <c r="F287" s="96">
        <f>F289+F298+F313+F304+F296+F310</f>
        <v>75606.95</v>
      </c>
      <c r="G287" s="96">
        <f>G289+G298+G313+G304+G296+G310+G292</f>
        <v>132047.94</v>
      </c>
      <c r="H287" s="96">
        <f>G287/E287*100</f>
        <v>162.1690787313992</v>
      </c>
      <c r="I287" s="96">
        <f>G287/F287*100</f>
        <v>174.65053146569198</v>
      </c>
      <c r="J287" s="358"/>
    </row>
    <row r="288" spans="1:10" x14ac:dyDescent="0.25">
      <c r="A288" s="395" t="s">
        <v>73</v>
      </c>
      <c r="B288" s="396"/>
      <c r="C288" s="397"/>
      <c r="D288" s="46" t="s">
        <v>74</v>
      </c>
      <c r="E288" s="10"/>
      <c r="F288" s="11"/>
      <c r="G288" s="11"/>
      <c r="H288" s="11"/>
      <c r="I288" s="12"/>
      <c r="J288" s="358"/>
    </row>
    <row r="289" spans="1:10" x14ac:dyDescent="0.25">
      <c r="A289" s="57">
        <v>32</v>
      </c>
      <c r="B289" s="58"/>
      <c r="C289" s="59"/>
      <c r="D289" s="60" t="s">
        <v>31</v>
      </c>
      <c r="E289" s="83">
        <f>E290</f>
        <v>0</v>
      </c>
      <c r="F289" s="83">
        <f>J290</f>
        <v>920.78</v>
      </c>
      <c r="G289" s="83">
        <f>G290+G291</f>
        <v>1642.68</v>
      </c>
      <c r="H289" s="83">
        <f t="shared" ref="H289" si="21">H290</f>
        <v>0</v>
      </c>
      <c r="I289" s="83">
        <f>G289/F289*100</f>
        <v>178.40092095831795</v>
      </c>
      <c r="J289" s="358"/>
    </row>
    <row r="290" spans="1:10" x14ac:dyDescent="0.25">
      <c r="A290" s="47">
        <v>3227</v>
      </c>
      <c r="B290" s="45"/>
      <c r="C290" s="46"/>
      <c r="D290" s="49" t="s">
        <v>75</v>
      </c>
      <c r="E290" s="80">
        <v>0</v>
      </c>
      <c r="F290" s="82"/>
      <c r="G290" s="82">
        <v>406.78</v>
      </c>
      <c r="H290" s="82">
        <v>0</v>
      </c>
      <c r="I290" s="82">
        <v>0</v>
      </c>
      <c r="J290" s="358">
        <v>920.78</v>
      </c>
    </row>
    <row r="291" spans="1:10" x14ac:dyDescent="0.25">
      <c r="A291" s="292">
        <v>3234</v>
      </c>
      <c r="B291" s="284"/>
      <c r="C291" s="285"/>
      <c r="D291" s="294" t="s">
        <v>104</v>
      </c>
      <c r="E291" s="80"/>
      <c r="F291" s="82"/>
      <c r="G291" s="82">
        <v>1235.9000000000001</v>
      </c>
      <c r="H291" s="82"/>
      <c r="I291" s="82"/>
      <c r="J291" s="358"/>
    </row>
    <row r="292" spans="1:10" x14ac:dyDescent="0.25">
      <c r="A292" s="289">
        <v>42</v>
      </c>
      <c r="B292" s="58"/>
      <c r="C292" s="59"/>
      <c r="D292" s="291" t="s">
        <v>224</v>
      </c>
      <c r="E292" s="83"/>
      <c r="F292" s="196"/>
      <c r="G292" s="196">
        <f>G293</f>
        <v>1659.04</v>
      </c>
      <c r="H292" s="196"/>
      <c r="I292" s="196"/>
      <c r="J292" s="358"/>
    </row>
    <row r="293" spans="1:10" x14ac:dyDescent="0.25">
      <c r="A293" s="292">
        <v>4227</v>
      </c>
      <c r="B293" s="284"/>
      <c r="C293" s="285"/>
      <c r="D293" s="294" t="s">
        <v>225</v>
      </c>
      <c r="E293" s="80"/>
      <c r="F293" s="82"/>
      <c r="G293" s="82">
        <v>1659.04</v>
      </c>
      <c r="H293" s="82"/>
      <c r="I293" s="82"/>
      <c r="J293" s="358"/>
    </row>
    <row r="294" spans="1:10" x14ac:dyDescent="0.25">
      <c r="A294" s="395" t="s">
        <v>65</v>
      </c>
      <c r="B294" s="396"/>
      <c r="C294" s="397"/>
      <c r="D294" s="46" t="s">
        <v>66</v>
      </c>
      <c r="E294" s="10"/>
      <c r="F294" s="11"/>
      <c r="G294" s="11"/>
      <c r="H294" s="11"/>
      <c r="I294" s="12"/>
      <c r="J294" s="358"/>
    </row>
    <row r="295" spans="1:10" x14ac:dyDescent="0.25">
      <c r="A295" s="67">
        <v>32</v>
      </c>
      <c r="B295" s="58"/>
      <c r="C295" s="59"/>
      <c r="D295" s="59" t="s">
        <v>31</v>
      </c>
      <c r="E295" s="83">
        <f>E298+E296+E304</f>
        <v>79741.37000000001</v>
      </c>
      <c r="F295" s="83">
        <f>F296+F298+F304</f>
        <v>73100</v>
      </c>
      <c r="G295" s="83">
        <f>G298+G304</f>
        <v>4050.2200000000003</v>
      </c>
      <c r="H295" s="83">
        <f>G295/E295*100</f>
        <v>5.0791954038411928</v>
      </c>
      <c r="I295" s="221">
        <f>G295/F295*100</f>
        <v>5.5406566347469228</v>
      </c>
      <c r="J295" s="358"/>
    </row>
    <row r="296" spans="1:10" x14ac:dyDescent="0.25">
      <c r="A296" s="277">
        <v>321</v>
      </c>
      <c r="B296" s="278"/>
      <c r="C296" s="279"/>
      <c r="D296" s="262" t="s">
        <v>172</v>
      </c>
      <c r="E296" s="280">
        <f>E297</f>
        <v>73</v>
      </c>
      <c r="F296" s="280">
        <v>0</v>
      </c>
      <c r="G296" s="280">
        <f>G297</f>
        <v>0</v>
      </c>
      <c r="H296" s="280"/>
      <c r="I296" s="281"/>
      <c r="J296" s="358"/>
    </row>
    <row r="297" spans="1:10" x14ac:dyDescent="0.25">
      <c r="A297" s="180"/>
      <c r="B297" s="181">
        <v>3213</v>
      </c>
      <c r="C297" s="182"/>
      <c r="D297" s="182" t="s">
        <v>193</v>
      </c>
      <c r="E297" s="10">
        <v>73</v>
      </c>
      <c r="F297" s="10"/>
      <c r="G297" s="10"/>
      <c r="H297" s="10"/>
      <c r="I297" s="212"/>
      <c r="J297" s="358"/>
    </row>
    <row r="298" spans="1:10" x14ac:dyDescent="0.25">
      <c r="A298" s="277">
        <v>322</v>
      </c>
      <c r="B298" s="278"/>
      <c r="C298" s="279"/>
      <c r="D298" s="262" t="s">
        <v>173</v>
      </c>
      <c r="E298" s="263">
        <f>E299+E300+E301+E302</f>
        <v>77980.460000000006</v>
      </c>
      <c r="F298" s="263">
        <f>J299+J300+J301+J302</f>
        <v>72100</v>
      </c>
      <c r="G298" s="263">
        <f>G299+G300+G301+G302+G303</f>
        <v>3214.1400000000003</v>
      </c>
      <c r="H298" s="263">
        <f>G298/E298*100</f>
        <v>4.1217248526105132</v>
      </c>
      <c r="I298" s="263">
        <f>G298/F298*100</f>
        <v>4.4578918169209434</v>
      </c>
      <c r="J298" s="358"/>
    </row>
    <row r="299" spans="1:10" x14ac:dyDescent="0.25">
      <c r="A299" s="47">
        <v>3221</v>
      </c>
      <c r="B299" s="48"/>
      <c r="C299" s="49"/>
      <c r="D299" s="49" t="s">
        <v>76</v>
      </c>
      <c r="E299" s="80">
        <v>678.9</v>
      </c>
      <c r="F299" s="82"/>
      <c r="G299" s="82">
        <v>2503.0300000000002</v>
      </c>
      <c r="H299" s="80">
        <f t="shared" ref="H299:H302" si="22">G299/E299*100</f>
        <v>368.68905582560029</v>
      </c>
      <c r="I299" s="87">
        <f>G299/J299*100</f>
        <v>227.54818181818183</v>
      </c>
      <c r="J299" s="358">
        <v>1100</v>
      </c>
    </row>
    <row r="300" spans="1:10" x14ac:dyDescent="0.25">
      <c r="A300" s="47">
        <v>3222</v>
      </c>
      <c r="B300" s="48"/>
      <c r="C300" s="49"/>
      <c r="D300" s="49" t="s">
        <v>75</v>
      </c>
      <c r="E300" s="80">
        <v>76887.710000000006</v>
      </c>
      <c r="F300" s="82"/>
      <c r="G300" s="82"/>
      <c r="H300" s="80">
        <f t="shared" si="22"/>
        <v>0</v>
      </c>
      <c r="I300" s="87">
        <f t="shared" ref="I300:I302" si="23">G300/J300*100</f>
        <v>0</v>
      </c>
      <c r="J300" s="358">
        <v>70000</v>
      </c>
    </row>
    <row r="301" spans="1:10" ht="25.5" x14ac:dyDescent="0.25">
      <c r="A301" s="47">
        <v>3224</v>
      </c>
      <c r="B301" s="48"/>
      <c r="C301" s="49"/>
      <c r="D301" s="49" t="s">
        <v>77</v>
      </c>
      <c r="E301" s="80">
        <v>0</v>
      </c>
      <c r="F301" s="82"/>
      <c r="G301" s="82"/>
      <c r="H301" s="80"/>
      <c r="I301" s="87">
        <f t="shared" si="23"/>
        <v>0</v>
      </c>
      <c r="J301" s="358">
        <v>500</v>
      </c>
    </row>
    <row r="302" spans="1:10" x14ac:dyDescent="0.25">
      <c r="A302" s="47">
        <v>3225</v>
      </c>
      <c r="B302" s="48"/>
      <c r="C302" s="49"/>
      <c r="D302" s="49" t="s">
        <v>79</v>
      </c>
      <c r="E302" s="80">
        <v>413.85</v>
      </c>
      <c r="F302" s="82"/>
      <c r="G302" s="82">
        <v>629.02</v>
      </c>
      <c r="H302" s="80">
        <f t="shared" si="22"/>
        <v>151.99226772985378</v>
      </c>
      <c r="I302" s="87">
        <f t="shared" si="23"/>
        <v>125.804</v>
      </c>
      <c r="J302" s="358">
        <v>500</v>
      </c>
    </row>
    <row r="303" spans="1:10" x14ac:dyDescent="0.25">
      <c r="A303" s="340">
        <v>3227</v>
      </c>
      <c r="B303" s="341"/>
      <c r="C303" s="342"/>
      <c r="D303" s="342" t="s">
        <v>249</v>
      </c>
      <c r="E303" s="80"/>
      <c r="F303" s="82"/>
      <c r="G303" s="82">
        <v>82.09</v>
      </c>
      <c r="H303" s="80"/>
      <c r="I303" s="87"/>
      <c r="J303" s="358"/>
    </row>
    <row r="304" spans="1:10" x14ac:dyDescent="0.25">
      <c r="A304" s="264">
        <v>323</v>
      </c>
      <c r="B304" s="265"/>
      <c r="C304" s="262"/>
      <c r="D304" s="262" t="s">
        <v>174</v>
      </c>
      <c r="E304" s="263">
        <f>E306+E305+E308+E309</f>
        <v>1687.9099999999999</v>
      </c>
      <c r="F304" s="269">
        <f>J305+J306+J308+J309</f>
        <v>1000</v>
      </c>
      <c r="G304" s="269">
        <f>G305+G306+G308+G309+G307</f>
        <v>836.08</v>
      </c>
      <c r="H304" s="269">
        <f>G304/E304*100</f>
        <v>49.533446688508285</v>
      </c>
      <c r="I304" s="270">
        <f>G304/F304*100</f>
        <v>83.608000000000004</v>
      </c>
      <c r="J304" s="358"/>
    </row>
    <row r="305" spans="1:10" x14ac:dyDescent="0.25">
      <c r="A305" s="198">
        <v>3231</v>
      </c>
      <c r="B305" s="199"/>
      <c r="C305" s="200"/>
      <c r="D305" s="200" t="s">
        <v>102</v>
      </c>
      <c r="E305" s="80">
        <v>24.89</v>
      </c>
      <c r="F305" s="82"/>
      <c r="G305" s="82"/>
      <c r="H305" s="82"/>
      <c r="I305" s="87"/>
      <c r="J305" s="358"/>
    </row>
    <row r="306" spans="1:10" ht="25.5" x14ac:dyDescent="0.25">
      <c r="A306" s="47">
        <v>3232</v>
      </c>
      <c r="B306" s="48"/>
      <c r="C306" s="49"/>
      <c r="D306" s="49" t="s">
        <v>80</v>
      </c>
      <c r="E306" s="80">
        <v>489.75</v>
      </c>
      <c r="F306" s="82"/>
      <c r="G306" s="82">
        <v>75</v>
      </c>
      <c r="H306" s="82">
        <f>G306/E306*100</f>
        <v>15.313935681470136</v>
      </c>
      <c r="I306" s="87">
        <f>G306/J306*100</f>
        <v>7.5</v>
      </c>
      <c r="J306" s="358">
        <v>1000</v>
      </c>
    </row>
    <row r="307" spans="1:10" x14ac:dyDescent="0.25">
      <c r="A307" s="292">
        <v>3234</v>
      </c>
      <c r="B307" s="293"/>
      <c r="C307" s="294"/>
      <c r="D307" s="294" t="s">
        <v>104</v>
      </c>
      <c r="E307" s="80"/>
      <c r="F307" s="82"/>
      <c r="G307" s="82">
        <v>248.85</v>
      </c>
      <c r="H307" s="82"/>
      <c r="I307" s="87"/>
      <c r="J307" s="358"/>
    </row>
    <row r="308" spans="1:10" x14ac:dyDescent="0.25">
      <c r="A308" s="198">
        <v>3236</v>
      </c>
      <c r="B308" s="199"/>
      <c r="C308" s="200"/>
      <c r="D308" s="200" t="s">
        <v>194</v>
      </c>
      <c r="E308" s="80">
        <v>466.52</v>
      </c>
      <c r="F308" s="82"/>
      <c r="G308" s="82">
        <v>512.23</v>
      </c>
      <c r="H308" s="82">
        <f>G308/E308*100</f>
        <v>109.79807939638174</v>
      </c>
      <c r="I308" s="87"/>
      <c r="J308" s="358"/>
    </row>
    <row r="309" spans="1:10" x14ac:dyDescent="0.25">
      <c r="A309" s="198">
        <v>3239</v>
      </c>
      <c r="B309" s="199"/>
      <c r="C309" s="200"/>
      <c r="D309" s="200" t="s">
        <v>107</v>
      </c>
      <c r="E309" s="80">
        <v>706.75</v>
      </c>
      <c r="F309" s="82"/>
      <c r="G309" s="82"/>
      <c r="H309" s="82">
        <f>G309/E309*100</f>
        <v>0</v>
      </c>
      <c r="I309" s="87"/>
      <c r="J309" s="358"/>
    </row>
    <row r="310" spans="1:10" x14ac:dyDescent="0.25">
      <c r="A310" s="201">
        <v>42</v>
      </c>
      <c r="B310" s="202"/>
      <c r="C310" s="203"/>
      <c r="D310" s="203" t="s">
        <v>239</v>
      </c>
      <c r="E310" s="83">
        <f>E311</f>
        <v>253.7</v>
      </c>
      <c r="F310" s="196"/>
      <c r="G310" s="196">
        <f>G311</f>
        <v>0</v>
      </c>
      <c r="H310" s="196"/>
      <c r="I310" s="197"/>
      <c r="J310" s="358"/>
    </row>
    <row r="311" spans="1:10" x14ac:dyDescent="0.25">
      <c r="A311" s="198">
        <v>4227</v>
      </c>
      <c r="B311" s="199"/>
      <c r="C311" s="200"/>
      <c r="D311" s="200" t="s">
        <v>195</v>
      </c>
      <c r="E311" s="80">
        <v>253.7</v>
      </c>
      <c r="F311" s="82"/>
      <c r="G311" s="82"/>
      <c r="H311" s="82"/>
      <c r="I311" s="87"/>
      <c r="J311" s="358"/>
    </row>
    <row r="312" spans="1:10" x14ac:dyDescent="0.25">
      <c r="A312" s="395" t="s">
        <v>81</v>
      </c>
      <c r="B312" s="396"/>
      <c r="C312" s="397"/>
      <c r="D312" s="334" t="s">
        <v>68</v>
      </c>
      <c r="E312" s="10"/>
      <c r="F312" s="109">
        <f>F313</f>
        <v>1586.17</v>
      </c>
      <c r="G312" s="11"/>
      <c r="H312" s="11"/>
      <c r="I312" s="12"/>
      <c r="J312" s="358"/>
    </row>
    <row r="313" spans="1:10" x14ac:dyDescent="0.25">
      <c r="A313" s="57">
        <v>32</v>
      </c>
      <c r="B313" s="63"/>
      <c r="C313" s="60"/>
      <c r="D313" s="60" t="s">
        <v>31</v>
      </c>
      <c r="E313" s="83">
        <f>E314</f>
        <v>1431.02</v>
      </c>
      <c r="F313" s="83">
        <f>J314</f>
        <v>1586.17</v>
      </c>
      <c r="G313" s="83">
        <f t="shared" ref="G313" si="24">G314</f>
        <v>124696</v>
      </c>
      <c r="H313" s="83">
        <f>G313/E313*100</f>
        <v>8713.7845732414644</v>
      </c>
      <c r="I313" s="83">
        <f>G313/F313*100</f>
        <v>7861.4524294369448</v>
      </c>
      <c r="J313" s="358"/>
    </row>
    <row r="314" spans="1:10" x14ac:dyDescent="0.25">
      <c r="A314" s="47">
        <v>3222</v>
      </c>
      <c r="B314" s="48"/>
      <c r="C314" s="49"/>
      <c r="D314" s="49" t="s">
        <v>75</v>
      </c>
      <c r="E314" s="80">
        <v>1431.02</v>
      </c>
      <c r="F314" s="82"/>
      <c r="G314" s="82">
        <v>124696</v>
      </c>
      <c r="H314" s="82">
        <f>G314/E314*100</f>
        <v>8713.7845732414644</v>
      </c>
      <c r="I314" s="82">
        <f>G314/J314*100</f>
        <v>7861.4524294369448</v>
      </c>
      <c r="J314" s="358">
        <v>1586.17</v>
      </c>
    </row>
    <row r="315" spans="1:10" x14ac:dyDescent="0.25">
      <c r="A315" s="383" t="s">
        <v>83</v>
      </c>
      <c r="B315" s="384"/>
      <c r="C315" s="385"/>
      <c r="D315" s="42" t="s">
        <v>82</v>
      </c>
      <c r="E315" s="96">
        <f>E318+E326+E321+E323</f>
        <v>46175.48</v>
      </c>
      <c r="F315" s="96">
        <f>F317+F325+F330+F335</f>
        <v>54790</v>
      </c>
      <c r="G315" s="96">
        <f>G317+G325+G330+G335</f>
        <v>95081.890000000014</v>
      </c>
      <c r="H315" s="96">
        <f>G315/E315*100</f>
        <v>205.9142427972595</v>
      </c>
      <c r="I315" s="96">
        <f>G315/F315*100</f>
        <v>173.53876619821139</v>
      </c>
      <c r="J315" s="358"/>
    </row>
    <row r="316" spans="1:10" ht="15" customHeight="1" x14ac:dyDescent="0.25">
      <c r="A316" s="395" t="s">
        <v>81</v>
      </c>
      <c r="B316" s="396"/>
      <c r="C316" s="397"/>
      <c r="D316" s="46" t="s">
        <v>68</v>
      </c>
      <c r="E316" s="10">
        <v>0</v>
      </c>
      <c r="F316" s="11"/>
      <c r="G316" s="11"/>
      <c r="H316" s="11"/>
      <c r="I316" s="12"/>
      <c r="J316" s="358"/>
    </row>
    <row r="317" spans="1:10" ht="15" customHeight="1" x14ac:dyDescent="0.25">
      <c r="A317" s="67">
        <v>31</v>
      </c>
      <c r="B317" s="58"/>
      <c r="C317" s="59"/>
      <c r="D317" s="59"/>
      <c r="E317" s="83">
        <f>E318+E321+E323</f>
        <v>43721.840000000004</v>
      </c>
      <c r="F317" s="83">
        <f>J319+J320+J322+J324</f>
        <v>52090</v>
      </c>
      <c r="G317" s="83">
        <f>G318+G321+G323</f>
        <v>70519.34</v>
      </c>
      <c r="H317" s="220">
        <f>G317/E317*100</f>
        <v>161.29087888341385</v>
      </c>
      <c r="I317" s="221">
        <f>G317/F317*100</f>
        <v>135.3798041850643</v>
      </c>
      <c r="J317" s="358"/>
    </row>
    <row r="318" spans="1:10" x14ac:dyDescent="0.25">
      <c r="A318" s="264">
        <v>311</v>
      </c>
      <c r="B318" s="265"/>
      <c r="C318" s="262"/>
      <c r="D318" s="262" t="s">
        <v>176</v>
      </c>
      <c r="E318" s="263">
        <f>E319+E320</f>
        <v>38864.89</v>
      </c>
      <c r="F318" s="263">
        <f>J319+J320</f>
        <v>48050</v>
      </c>
      <c r="G318" s="263">
        <f>G319+G320</f>
        <v>62589.45</v>
      </c>
      <c r="H318" s="263">
        <f>G318/E318*100</f>
        <v>161.04368235700656</v>
      </c>
      <c r="I318" s="263">
        <f>G318/F318*100</f>
        <v>130.25900104058272</v>
      </c>
      <c r="J318" s="358"/>
    </row>
    <row r="319" spans="1:10" x14ac:dyDescent="0.25">
      <c r="A319" s="47">
        <v>3111</v>
      </c>
      <c r="B319" s="48"/>
      <c r="C319" s="49"/>
      <c r="D319" s="49" t="s">
        <v>84</v>
      </c>
      <c r="E319" s="80">
        <v>37688.54</v>
      </c>
      <c r="F319" s="82"/>
      <c r="G319" s="82">
        <v>61528.46</v>
      </c>
      <c r="H319" s="80">
        <f t="shared" ref="H319:H327" si="25">G319/E319*100</f>
        <v>163.25509027412576</v>
      </c>
      <c r="I319" s="82">
        <f>G319/J319*100</f>
        <v>129.53360000000001</v>
      </c>
      <c r="J319" s="358">
        <v>47500</v>
      </c>
    </row>
    <row r="320" spans="1:10" ht="14.25" customHeight="1" x14ac:dyDescent="0.25">
      <c r="A320" s="47">
        <v>3113</v>
      </c>
      <c r="B320" s="48"/>
      <c r="C320" s="49"/>
      <c r="D320" s="49" t="s">
        <v>85</v>
      </c>
      <c r="E320" s="80">
        <v>1176.3499999999999</v>
      </c>
      <c r="F320" s="82"/>
      <c r="G320" s="82">
        <v>1060.99</v>
      </c>
      <c r="H320" s="80">
        <f t="shared" si="25"/>
        <v>90.193394822969367</v>
      </c>
      <c r="I320" s="82">
        <f>G320/J320*100</f>
        <v>192.90727272727273</v>
      </c>
      <c r="J320" s="358">
        <v>550</v>
      </c>
    </row>
    <row r="321" spans="1:10" ht="14.25" customHeight="1" x14ac:dyDescent="0.25">
      <c r="A321" s="264">
        <v>312</v>
      </c>
      <c r="B321" s="265"/>
      <c r="C321" s="262"/>
      <c r="D321" s="262" t="s">
        <v>86</v>
      </c>
      <c r="E321" s="263">
        <f>E322</f>
        <v>1394.05</v>
      </c>
      <c r="F321" s="269">
        <f>J322</f>
        <v>1840</v>
      </c>
      <c r="G321" s="269">
        <f>G322</f>
        <v>4216.8599999999997</v>
      </c>
      <c r="H321" s="263">
        <f t="shared" si="25"/>
        <v>302.48986765180587</v>
      </c>
      <c r="I321" s="269">
        <f>G321/F321*100</f>
        <v>229.17717391304345</v>
      </c>
      <c r="J321" s="358"/>
    </row>
    <row r="322" spans="1:10" x14ac:dyDescent="0.25">
      <c r="A322" s="47">
        <v>3121</v>
      </c>
      <c r="B322" s="48"/>
      <c r="C322" s="49"/>
      <c r="D322" s="49" t="s">
        <v>86</v>
      </c>
      <c r="E322" s="80">
        <v>1394.05</v>
      </c>
      <c r="F322" s="82"/>
      <c r="G322" s="82">
        <v>4216.8599999999997</v>
      </c>
      <c r="H322" s="80">
        <f t="shared" si="25"/>
        <v>302.48986765180587</v>
      </c>
      <c r="I322" s="82">
        <f>G322/J322*100</f>
        <v>229.17717391304345</v>
      </c>
      <c r="J322" s="358">
        <v>1840</v>
      </c>
    </row>
    <row r="323" spans="1:10" x14ac:dyDescent="0.25">
      <c r="A323" s="264">
        <v>313</v>
      </c>
      <c r="B323" s="265"/>
      <c r="C323" s="262"/>
      <c r="D323" s="262" t="s">
        <v>177</v>
      </c>
      <c r="E323" s="263">
        <f>E324</f>
        <v>3462.9</v>
      </c>
      <c r="F323" s="269">
        <f>J324</f>
        <v>2200</v>
      </c>
      <c r="G323" s="269">
        <f>G324</f>
        <v>3713.03</v>
      </c>
      <c r="H323" s="263">
        <f t="shared" si="25"/>
        <v>107.22313667735135</v>
      </c>
      <c r="I323" s="269">
        <f>G323/F323*100</f>
        <v>168.77409090909092</v>
      </c>
      <c r="J323" s="358"/>
    </row>
    <row r="324" spans="1:10" ht="25.5" x14ac:dyDescent="0.25">
      <c r="A324" s="47">
        <v>3132</v>
      </c>
      <c r="B324" s="48"/>
      <c r="C324" s="49"/>
      <c r="D324" s="49" t="s">
        <v>87</v>
      </c>
      <c r="E324" s="80">
        <v>3462.9</v>
      </c>
      <c r="F324" s="82"/>
      <c r="G324" s="82">
        <v>3713.03</v>
      </c>
      <c r="H324" s="80">
        <f t="shared" si="25"/>
        <v>107.22313667735135</v>
      </c>
      <c r="I324" s="82">
        <f>G324/J324*100</f>
        <v>168.77409090909092</v>
      </c>
      <c r="J324" s="358">
        <v>2200</v>
      </c>
    </row>
    <row r="325" spans="1:10" x14ac:dyDescent="0.25">
      <c r="A325" s="236">
        <v>32</v>
      </c>
      <c r="B325" s="237"/>
      <c r="C325" s="238"/>
      <c r="D325" s="291" t="s">
        <v>31</v>
      </c>
      <c r="E325" s="83">
        <f>E326</f>
        <v>2453.64</v>
      </c>
      <c r="F325" s="83">
        <f>J327+J328</f>
        <v>2700</v>
      </c>
      <c r="G325" s="83">
        <f>G326</f>
        <v>2944.88</v>
      </c>
      <c r="H325" s="83">
        <f>G325/E325*100</f>
        <v>120.0208669568478</v>
      </c>
      <c r="I325" s="83">
        <f>G325/F325*100</f>
        <v>109.06962962962963</v>
      </c>
      <c r="J325" s="358"/>
    </row>
    <row r="326" spans="1:10" x14ac:dyDescent="0.25">
      <c r="A326" s="264">
        <v>321</v>
      </c>
      <c r="B326" s="265"/>
      <c r="C326" s="262"/>
      <c r="D326" s="262" t="s">
        <v>172</v>
      </c>
      <c r="E326" s="263">
        <f>E327+E328</f>
        <v>2453.64</v>
      </c>
      <c r="F326" s="263"/>
      <c r="G326" s="263">
        <f>G327+G328</f>
        <v>2944.88</v>
      </c>
      <c r="H326" s="263">
        <f t="shared" si="25"/>
        <v>120.0208669568478</v>
      </c>
      <c r="I326" s="263">
        <f>G326/F325*100</f>
        <v>109.06962962962963</v>
      </c>
      <c r="J326" s="358"/>
    </row>
    <row r="327" spans="1:10" x14ac:dyDescent="0.25">
      <c r="A327" s="47">
        <v>3212</v>
      </c>
      <c r="B327" s="48"/>
      <c r="C327" s="49"/>
      <c r="D327" s="49" t="s">
        <v>88</v>
      </c>
      <c r="E327" s="80">
        <v>2453.64</v>
      </c>
      <c r="F327" s="82"/>
      <c r="G327" s="82">
        <v>2944.88</v>
      </c>
      <c r="H327" s="80">
        <f t="shared" si="25"/>
        <v>120.0208669568478</v>
      </c>
      <c r="I327" s="82">
        <f>G327/J327*100</f>
        <v>113.26461538461538</v>
      </c>
      <c r="J327" s="358">
        <v>2600</v>
      </c>
    </row>
    <row r="328" spans="1:10" ht="26.25" customHeight="1" x14ac:dyDescent="0.25">
      <c r="A328" s="47">
        <v>3225</v>
      </c>
      <c r="B328" s="48"/>
      <c r="C328" s="49"/>
      <c r="D328" s="49" t="s">
        <v>212</v>
      </c>
      <c r="E328" s="80">
        <v>0</v>
      </c>
      <c r="F328" s="82"/>
      <c r="G328" s="82">
        <v>0</v>
      </c>
      <c r="H328" s="82"/>
      <c r="I328" s="82"/>
      <c r="J328" s="358">
        <v>100</v>
      </c>
    </row>
    <row r="329" spans="1:10" ht="19.5" customHeight="1" x14ac:dyDescent="0.25">
      <c r="A329" s="395" t="s">
        <v>65</v>
      </c>
      <c r="B329" s="396"/>
      <c r="C329" s="397"/>
      <c r="D329" s="285" t="s">
        <v>66</v>
      </c>
      <c r="E329" s="10"/>
      <c r="F329" s="11"/>
      <c r="G329" s="11"/>
      <c r="H329" s="11"/>
      <c r="I329" s="12"/>
      <c r="J329" s="358"/>
    </row>
    <row r="330" spans="1:10" ht="18" customHeight="1" x14ac:dyDescent="0.25">
      <c r="A330" s="67">
        <v>31</v>
      </c>
      <c r="B330" s="58"/>
      <c r="C330" s="59"/>
      <c r="D330" s="59" t="s">
        <v>176</v>
      </c>
      <c r="E330" s="220"/>
      <c r="F330" s="220"/>
      <c r="G330" s="83">
        <f>G331+G332+G333+G334</f>
        <v>523.45999999999992</v>
      </c>
      <c r="H330" s="220"/>
      <c r="I330" s="221"/>
      <c r="J330" s="358"/>
    </row>
    <row r="331" spans="1:10" ht="18" customHeight="1" x14ac:dyDescent="0.25">
      <c r="A331" s="292">
        <v>3111</v>
      </c>
      <c r="B331" s="293"/>
      <c r="C331" s="294"/>
      <c r="D331" s="294" t="s">
        <v>84</v>
      </c>
      <c r="E331" s="80"/>
      <c r="F331" s="80"/>
      <c r="G331" s="80">
        <v>419.75</v>
      </c>
      <c r="H331" s="80"/>
      <c r="I331" s="80"/>
      <c r="J331" s="358"/>
    </row>
    <row r="332" spans="1:10" ht="15" customHeight="1" x14ac:dyDescent="0.25">
      <c r="A332" s="292">
        <v>3113</v>
      </c>
      <c r="B332" s="293"/>
      <c r="C332" s="294"/>
      <c r="D332" s="294" t="s">
        <v>85</v>
      </c>
      <c r="E332" s="80"/>
      <c r="F332" s="80"/>
      <c r="G332" s="80">
        <v>14.84</v>
      </c>
      <c r="H332" s="80"/>
      <c r="I332" s="80"/>
      <c r="J332" s="358"/>
    </row>
    <row r="333" spans="1:10" ht="15" customHeight="1" x14ac:dyDescent="0.25">
      <c r="A333" s="292">
        <v>3121</v>
      </c>
      <c r="B333" s="293"/>
      <c r="C333" s="294"/>
      <c r="D333" s="294" t="s">
        <v>86</v>
      </c>
      <c r="E333" s="80"/>
      <c r="F333" s="80"/>
      <c r="G333" s="80">
        <v>55.57</v>
      </c>
      <c r="H333" s="80"/>
      <c r="I333" s="80"/>
      <c r="J333" s="358"/>
    </row>
    <row r="334" spans="1:10" ht="22.5" customHeight="1" x14ac:dyDescent="0.25">
      <c r="A334" s="340">
        <v>3132</v>
      </c>
      <c r="B334" s="341"/>
      <c r="C334" s="342"/>
      <c r="D334" s="342" t="s">
        <v>117</v>
      </c>
      <c r="E334" s="80"/>
      <c r="F334" s="80"/>
      <c r="G334" s="80">
        <v>33.299999999999997</v>
      </c>
      <c r="H334" s="80"/>
      <c r="I334" s="80"/>
      <c r="J334" s="358"/>
    </row>
    <row r="335" spans="1:10" ht="15" customHeight="1" x14ac:dyDescent="0.25">
      <c r="A335" s="289">
        <v>32</v>
      </c>
      <c r="B335" s="290"/>
      <c r="C335" s="291"/>
      <c r="D335" s="291" t="s">
        <v>31</v>
      </c>
      <c r="E335" s="83"/>
      <c r="F335" s="83"/>
      <c r="G335" s="83">
        <f>G336+G337</f>
        <v>21094.210000000003</v>
      </c>
      <c r="H335" s="83"/>
      <c r="I335" s="83"/>
      <c r="J335" s="358"/>
    </row>
    <row r="336" spans="1:10" ht="15" customHeight="1" x14ac:dyDescent="0.25">
      <c r="A336" s="292">
        <v>3212</v>
      </c>
      <c r="B336" s="293"/>
      <c r="C336" s="294"/>
      <c r="D336" s="294" t="s">
        <v>88</v>
      </c>
      <c r="E336" s="80"/>
      <c r="F336" s="80"/>
      <c r="G336" s="80">
        <v>26.22</v>
      </c>
      <c r="H336" s="80"/>
      <c r="I336" s="80"/>
      <c r="J336" s="358"/>
    </row>
    <row r="337" spans="1:10" ht="15" customHeight="1" x14ac:dyDescent="0.25">
      <c r="A337" s="292">
        <v>3222</v>
      </c>
      <c r="B337" s="293"/>
      <c r="C337" s="294"/>
      <c r="D337" s="294" t="s">
        <v>75</v>
      </c>
      <c r="E337" s="80"/>
      <c r="F337" s="80"/>
      <c r="G337" s="80">
        <v>21067.99</v>
      </c>
      <c r="H337" s="80"/>
      <c r="I337" s="80"/>
      <c r="J337" s="358"/>
    </row>
    <row r="338" spans="1:10" ht="15" customHeight="1" x14ac:dyDescent="0.25">
      <c r="A338" s="383" t="s">
        <v>229</v>
      </c>
      <c r="B338" s="384"/>
      <c r="C338" s="385"/>
      <c r="D338" s="282" t="s">
        <v>230</v>
      </c>
      <c r="E338" s="157"/>
      <c r="F338" s="157"/>
      <c r="G338" s="96">
        <f>G341</f>
        <v>1187.5</v>
      </c>
      <c r="H338" s="157"/>
      <c r="I338" s="157"/>
      <c r="J338" s="358" t="s">
        <v>228</v>
      </c>
    </row>
    <row r="339" spans="1:10" ht="15" customHeight="1" x14ac:dyDescent="0.25">
      <c r="A339" s="292" t="s">
        <v>138</v>
      </c>
      <c r="B339" s="293" t="s">
        <v>130</v>
      </c>
      <c r="C339" s="294"/>
      <c r="D339" s="294"/>
      <c r="E339" s="80"/>
      <c r="F339" s="80"/>
      <c r="G339" s="80"/>
      <c r="H339" s="80"/>
      <c r="I339" s="80"/>
      <c r="J339" s="358"/>
    </row>
    <row r="340" spans="1:10" ht="15" customHeight="1" x14ac:dyDescent="0.25">
      <c r="A340" s="335">
        <v>32</v>
      </c>
      <c r="B340" s="336"/>
      <c r="C340" s="337"/>
      <c r="D340" s="337" t="s">
        <v>31</v>
      </c>
      <c r="E340" s="83"/>
      <c r="F340" s="83"/>
      <c r="G340" s="83">
        <f>G341</f>
        <v>1187.5</v>
      </c>
      <c r="H340" s="83"/>
      <c r="I340" s="83"/>
      <c r="J340" s="358"/>
    </row>
    <row r="341" spans="1:10" ht="15" customHeight="1" x14ac:dyDescent="0.25">
      <c r="A341" s="292">
        <v>3237</v>
      </c>
      <c r="B341" s="293"/>
      <c r="C341" s="294"/>
      <c r="D341" s="294" t="s">
        <v>231</v>
      </c>
      <c r="E341" s="80"/>
      <c r="F341" s="80"/>
      <c r="G341" s="80">
        <v>1187.5</v>
      </c>
      <c r="H341" s="80"/>
      <c r="I341" s="80"/>
      <c r="J341" s="358"/>
    </row>
    <row r="342" spans="1:10" x14ac:dyDescent="0.25">
      <c r="A342" s="383" t="s">
        <v>89</v>
      </c>
      <c r="B342" s="384"/>
      <c r="C342" s="385"/>
      <c r="D342" s="42" t="s">
        <v>90</v>
      </c>
      <c r="E342" s="96">
        <f>E345+E355+E362+E347+E350+E357+E359</f>
        <v>5615.67</v>
      </c>
      <c r="F342" s="96">
        <f>F345+F347+F350+F355+F362+F357+F359</f>
        <v>5782.17</v>
      </c>
      <c r="G342" s="96">
        <f>G345+G347+G350+G355+G362+G357+G359+G368</f>
        <v>13948.769999999999</v>
      </c>
      <c r="H342" s="96">
        <f>G342/E342*100</f>
        <v>248.39012976189835</v>
      </c>
      <c r="I342" s="96">
        <f>G342/F342*100</f>
        <v>241.23763223841564</v>
      </c>
      <c r="J342" s="358"/>
    </row>
    <row r="343" spans="1:10" ht="15" customHeight="1" x14ac:dyDescent="0.25">
      <c r="A343" s="395" t="s">
        <v>63</v>
      </c>
      <c r="B343" s="396"/>
      <c r="C343" s="397"/>
      <c r="D343" s="46" t="s">
        <v>64</v>
      </c>
      <c r="E343" s="10"/>
      <c r="F343" s="11"/>
      <c r="G343" s="11"/>
      <c r="H343" s="11"/>
      <c r="I343" s="12"/>
      <c r="J343" s="358"/>
    </row>
    <row r="344" spans="1:10" ht="15" customHeight="1" x14ac:dyDescent="0.25">
      <c r="A344" s="301">
        <v>42</v>
      </c>
      <c r="B344" s="58"/>
      <c r="C344" s="59"/>
      <c r="D344" s="303" t="s">
        <v>232</v>
      </c>
      <c r="E344" s="83">
        <f>E347</f>
        <v>67.150000000000006</v>
      </c>
      <c r="F344" s="83">
        <f>F347</f>
        <v>398.17</v>
      </c>
      <c r="G344" s="83">
        <f>G345+G347</f>
        <v>409.38</v>
      </c>
      <c r="H344" s="220"/>
      <c r="I344" s="221"/>
      <c r="J344" s="358"/>
    </row>
    <row r="345" spans="1:10" x14ac:dyDescent="0.25">
      <c r="A345" s="264">
        <v>422</v>
      </c>
      <c r="B345" s="265"/>
      <c r="C345" s="262"/>
      <c r="D345" s="262" t="s">
        <v>184</v>
      </c>
      <c r="E345" s="263"/>
      <c r="F345" s="263"/>
      <c r="G345" s="263">
        <f>G346</f>
        <v>0</v>
      </c>
      <c r="H345" s="263"/>
      <c r="I345" s="263">
        <f>H345</f>
        <v>0</v>
      </c>
      <c r="J345" s="358"/>
    </row>
    <row r="346" spans="1:10" x14ac:dyDescent="0.25">
      <c r="A346" s="47">
        <v>4221</v>
      </c>
      <c r="B346" s="48"/>
      <c r="C346" s="49"/>
      <c r="D346" s="49" t="s">
        <v>91</v>
      </c>
      <c r="E346" s="80">
        <v>0</v>
      </c>
      <c r="F346" s="82"/>
      <c r="G346" s="82">
        <v>0</v>
      </c>
      <c r="H346" s="82"/>
      <c r="I346" s="82"/>
      <c r="J346" s="358"/>
    </row>
    <row r="347" spans="1:10" x14ac:dyDescent="0.25">
      <c r="A347" s="264">
        <v>424</v>
      </c>
      <c r="B347" s="265"/>
      <c r="C347" s="262"/>
      <c r="D347" s="262" t="s">
        <v>196</v>
      </c>
      <c r="E347" s="263">
        <f>E348</f>
        <v>67.150000000000006</v>
      </c>
      <c r="F347" s="269">
        <f>J348</f>
        <v>398.17</v>
      </c>
      <c r="G347" s="269">
        <f>G348</f>
        <v>409.38</v>
      </c>
      <c r="H347" s="269"/>
      <c r="I347" s="269">
        <f>G347/F347*100</f>
        <v>102.81538036517065</v>
      </c>
      <c r="J347" s="358"/>
    </row>
    <row r="348" spans="1:10" x14ac:dyDescent="0.25">
      <c r="A348" s="47">
        <v>4241</v>
      </c>
      <c r="B348" s="48"/>
      <c r="C348" s="49"/>
      <c r="D348" s="49" t="s">
        <v>92</v>
      </c>
      <c r="E348" s="80">
        <v>67.150000000000006</v>
      </c>
      <c r="F348" s="82"/>
      <c r="G348" s="82">
        <v>409.38</v>
      </c>
      <c r="H348" s="82">
        <f>G348/E348*100</f>
        <v>609.65003723008181</v>
      </c>
      <c r="I348" s="82">
        <f>G348/J348*100</f>
        <v>102.81538036517065</v>
      </c>
      <c r="J348" s="358">
        <v>398.17</v>
      </c>
    </row>
    <row r="349" spans="1:10" ht="15" customHeight="1" x14ac:dyDescent="0.25">
      <c r="A349" s="395" t="s">
        <v>67</v>
      </c>
      <c r="B349" s="396"/>
      <c r="C349" s="397"/>
      <c r="D349" s="213" t="s">
        <v>130</v>
      </c>
      <c r="E349" s="80"/>
      <c r="F349" s="82"/>
      <c r="G349" s="82"/>
      <c r="H349" s="82"/>
      <c r="I349" s="82"/>
      <c r="J349" s="358"/>
    </row>
    <row r="350" spans="1:10" x14ac:dyDescent="0.25">
      <c r="A350" s="214">
        <v>42</v>
      </c>
      <c r="B350" s="215"/>
      <c r="C350" s="216"/>
      <c r="D350" s="216" t="s">
        <v>232</v>
      </c>
      <c r="E350" s="83">
        <f>E351</f>
        <v>929.06</v>
      </c>
      <c r="F350" s="196">
        <v>0</v>
      </c>
      <c r="G350" s="196">
        <f>G351+G352</f>
        <v>12684.56</v>
      </c>
      <c r="H350" s="196">
        <f>G350/E350*100</f>
        <v>1365.3111747357543</v>
      </c>
      <c r="I350" s="196"/>
      <c r="J350" s="358"/>
    </row>
    <row r="351" spans="1:10" x14ac:dyDescent="0.25">
      <c r="A351" s="217">
        <v>4241</v>
      </c>
      <c r="B351" s="218"/>
      <c r="C351" s="219"/>
      <c r="D351" s="219" t="s">
        <v>92</v>
      </c>
      <c r="E351" s="80">
        <v>929.06</v>
      </c>
      <c r="F351" s="82"/>
      <c r="G351" s="82"/>
      <c r="H351" s="82"/>
      <c r="I351" s="82"/>
      <c r="J351" s="358"/>
    </row>
    <row r="352" spans="1:10" x14ac:dyDescent="0.25">
      <c r="A352" s="292">
        <v>4223</v>
      </c>
      <c r="B352" s="293"/>
      <c r="C352" s="294"/>
      <c r="D352" s="294" t="s">
        <v>94</v>
      </c>
      <c r="E352" s="80"/>
      <c r="F352" s="82"/>
      <c r="G352" s="82">
        <v>12684.56</v>
      </c>
      <c r="H352" s="82"/>
      <c r="I352" s="82"/>
      <c r="J352" s="358"/>
    </row>
    <row r="353" spans="1:10" ht="25.5" x14ac:dyDescent="0.25">
      <c r="A353" s="395" t="s">
        <v>95</v>
      </c>
      <c r="B353" s="396"/>
      <c r="C353" s="397"/>
      <c r="D353" s="46" t="s">
        <v>93</v>
      </c>
      <c r="E353" s="10">
        <v>0</v>
      </c>
      <c r="F353" s="11"/>
      <c r="G353" s="11"/>
      <c r="H353" s="11"/>
      <c r="I353" s="12"/>
      <c r="J353" s="358"/>
    </row>
    <row r="354" spans="1:10" x14ac:dyDescent="0.25">
      <c r="A354" s="67">
        <v>32</v>
      </c>
      <c r="B354" s="58"/>
      <c r="C354" s="59"/>
      <c r="D354" s="303" t="s">
        <v>31</v>
      </c>
      <c r="E354" s="83">
        <f>E355+E357+E359</f>
        <v>2957.1000000000004</v>
      </c>
      <c r="F354" s="220"/>
      <c r="G354" s="220"/>
      <c r="H354" s="220"/>
      <c r="I354" s="221"/>
      <c r="J354" s="358"/>
    </row>
    <row r="355" spans="1:10" x14ac:dyDescent="0.25">
      <c r="A355" s="264">
        <v>321</v>
      </c>
      <c r="B355" s="265"/>
      <c r="C355" s="262"/>
      <c r="D355" s="262" t="s">
        <v>172</v>
      </c>
      <c r="E355" s="263">
        <f>E356</f>
        <v>1129.4100000000001</v>
      </c>
      <c r="F355" s="263"/>
      <c r="G355" s="263">
        <f>G356</f>
        <v>0</v>
      </c>
      <c r="H355" s="263"/>
      <c r="I355" s="263"/>
      <c r="J355" s="358"/>
    </row>
    <row r="356" spans="1:10" x14ac:dyDescent="0.25">
      <c r="A356" s="77">
        <v>3211</v>
      </c>
      <c r="B356" s="78"/>
      <c r="C356" s="79"/>
      <c r="D356" s="79" t="s">
        <v>97</v>
      </c>
      <c r="E356" s="80">
        <v>1129.4100000000001</v>
      </c>
      <c r="F356" s="80">
        <v>0</v>
      </c>
      <c r="G356" s="80"/>
      <c r="H356" s="80"/>
      <c r="I356" s="95"/>
      <c r="J356" s="358"/>
    </row>
    <row r="357" spans="1:10" x14ac:dyDescent="0.25">
      <c r="A357" s="264">
        <v>322</v>
      </c>
      <c r="B357" s="265"/>
      <c r="C357" s="262"/>
      <c r="D357" s="326" t="s">
        <v>171</v>
      </c>
      <c r="E357" s="263">
        <f>E358</f>
        <v>540.08000000000004</v>
      </c>
      <c r="F357" s="263"/>
      <c r="G357" s="263">
        <f>G358</f>
        <v>0</v>
      </c>
      <c r="H357" s="263">
        <f>G357/E357*100</f>
        <v>0</v>
      </c>
      <c r="I357" s="327"/>
      <c r="J357" s="358"/>
    </row>
    <row r="358" spans="1:10" ht="25.5" x14ac:dyDescent="0.25">
      <c r="A358" s="77">
        <v>3224</v>
      </c>
      <c r="B358" s="78"/>
      <c r="C358" s="79"/>
      <c r="D358" s="79" t="s">
        <v>77</v>
      </c>
      <c r="E358" s="80">
        <v>540.08000000000004</v>
      </c>
      <c r="F358" s="80">
        <v>0</v>
      </c>
      <c r="G358" s="80"/>
      <c r="H358" s="80">
        <f t="shared" ref="H358:H365" si="26">G358/E358*100</f>
        <v>0</v>
      </c>
      <c r="I358" s="95"/>
      <c r="J358" s="358"/>
    </row>
    <row r="359" spans="1:10" x14ac:dyDescent="0.25">
      <c r="A359" s="264">
        <v>323</v>
      </c>
      <c r="B359" s="265"/>
      <c r="C359" s="262"/>
      <c r="D359" s="262" t="s">
        <v>174</v>
      </c>
      <c r="E359" s="263">
        <f>E360+E361</f>
        <v>1287.6099999999999</v>
      </c>
      <c r="F359" s="263"/>
      <c r="G359" s="263">
        <f>G360+G361</f>
        <v>0</v>
      </c>
      <c r="H359" s="263">
        <f t="shared" si="26"/>
        <v>0</v>
      </c>
      <c r="I359" s="327"/>
      <c r="J359" s="358"/>
    </row>
    <row r="360" spans="1:10" ht="25.5" x14ac:dyDescent="0.25">
      <c r="A360" s="77">
        <v>3232</v>
      </c>
      <c r="B360" s="78"/>
      <c r="C360" s="79"/>
      <c r="D360" s="79" t="s">
        <v>80</v>
      </c>
      <c r="E360" s="80">
        <v>997.28</v>
      </c>
      <c r="F360" s="80"/>
      <c r="G360" s="80"/>
      <c r="H360" s="80">
        <f t="shared" si="26"/>
        <v>0</v>
      </c>
      <c r="I360" s="95"/>
      <c r="J360" s="358"/>
    </row>
    <row r="361" spans="1:10" x14ac:dyDescent="0.25">
      <c r="A361" s="77">
        <v>3231</v>
      </c>
      <c r="B361" s="78"/>
      <c r="C361" s="79"/>
      <c r="D361" s="79" t="s">
        <v>102</v>
      </c>
      <c r="E361" s="80">
        <v>290.33</v>
      </c>
      <c r="F361" s="80"/>
      <c r="G361" s="80"/>
      <c r="H361" s="80">
        <f t="shared" si="26"/>
        <v>0</v>
      </c>
      <c r="I361" s="95"/>
      <c r="J361" s="358"/>
    </row>
    <row r="362" spans="1:10" x14ac:dyDescent="0.25">
      <c r="A362" s="57">
        <v>42</v>
      </c>
      <c r="B362" s="63"/>
      <c r="C362" s="60"/>
      <c r="D362" s="222" t="s">
        <v>184</v>
      </c>
      <c r="E362" s="83">
        <f>E364+E365+E366</f>
        <v>1662.3600000000001</v>
      </c>
      <c r="F362" s="83">
        <f>J363+J364+J365+J366</f>
        <v>5384</v>
      </c>
      <c r="G362" s="83">
        <f>G364+G365+G366</f>
        <v>848.44</v>
      </c>
      <c r="H362" s="83">
        <f t="shared" si="26"/>
        <v>51.038282923073218</v>
      </c>
      <c r="I362" s="226">
        <f>G362/F362*100</f>
        <v>15.758543833580982</v>
      </c>
      <c r="J362" s="358"/>
    </row>
    <row r="363" spans="1:10" x14ac:dyDescent="0.25">
      <c r="A363" s="249">
        <v>4214</v>
      </c>
      <c r="B363" s="250"/>
      <c r="C363" s="251"/>
      <c r="D363" s="251" t="s">
        <v>213</v>
      </c>
      <c r="E363" s="80"/>
      <c r="F363" s="80"/>
      <c r="G363" s="80"/>
      <c r="H363" s="80"/>
      <c r="I363" s="95"/>
      <c r="J363" s="358">
        <v>643.47</v>
      </c>
    </row>
    <row r="364" spans="1:10" x14ac:dyDescent="0.25">
      <c r="A364" s="47">
        <v>4221</v>
      </c>
      <c r="B364" s="48"/>
      <c r="C364" s="49"/>
      <c r="D364" s="49" t="s">
        <v>91</v>
      </c>
      <c r="E364" s="80">
        <v>866.02</v>
      </c>
      <c r="F364" s="82"/>
      <c r="G364" s="82"/>
      <c r="H364" s="80">
        <f t="shared" si="26"/>
        <v>0</v>
      </c>
      <c r="I364" s="95"/>
      <c r="J364" s="358">
        <v>500</v>
      </c>
    </row>
    <row r="365" spans="1:10" x14ac:dyDescent="0.25">
      <c r="A365" s="47">
        <v>4223</v>
      </c>
      <c r="B365" s="48"/>
      <c r="C365" s="49"/>
      <c r="D365" s="49" t="s">
        <v>94</v>
      </c>
      <c r="E365" s="80">
        <v>796.34</v>
      </c>
      <c r="F365" s="82"/>
      <c r="G365" s="82">
        <v>848.44</v>
      </c>
      <c r="H365" s="80">
        <f t="shared" si="26"/>
        <v>106.54243162468293</v>
      </c>
      <c r="I365" s="95">
        <f>G365/J365*100</f>
        <v>169.68800000000002</v>
      </c>
      <c r="J365" s="358">
        <v>500</v>
      </c>
    </row>
    <row r="366" spans="1:10" ht="23.25" customHeight="1" x14ac:dyDescent="0.25">
      <c r="A366" s="100">
        <v>4263</v>
      </c>
      <c r="B366" s="102"/>
      <c r="C366" s="76"/>
      <c r="D366" s="75" t="s">
        <v>214</v>
      </c>
      <c r="E366" s="80">
        <v>0</v>
      </c>
      <c r="F366" s="82"/>
      <c r="G366" s="82"/>
      <c r="H366" s="80"/>
      <c r="I366" s="87"/>
      <c r="J366" s="358">
        <v>3740.53</v>
      </c>
    </row>
    <row r="367" spans="1:10" x14ac:dyDescent="0.25">
      <c r="A367" s="395" t="s">
        <v>73</v>
      </c>
      <c r="B367" s="396"/>
      <c r="C367" s="397"/>
      <c r="D367" s="285" t="s">
        <v>74</v>
      </c>
      <c r="E367" s="10"/>
      <c r="F367" s="11"/>
      <c r="G367" s="11"/>
      <c r="H367" s="11"/>
      <c r="I367" s="12"/>
      <c r="J367" s="358"/>
    </row>
    <row r="368" spans="1:10" x14ac:dyDescent="0.25">
      <c r="A368" s="289">
        <v>42</v>
      </c>
      <c r="B368" s="290"/>
      <c r="C368" s="291"/>
      <c r="D368" s="291" t="s">
        <v>184</v>
      </c>
      <c r="E368" s="220"/>
      <c r="F368" s="220"/>
      <c r="G368" s="83">
        <f>G369</f>
        <v>6.39</v>
      </c>
      <c r="H368" s="220"/>
      <c r="I368" s="221"/>
      <c r="J368" s="358"/>
    </row>
    <row r="369" spans="1:10" x14ac:dyDescent="0.25">
      <c r="A369" s="283">
        <v>4241</v>
      </c>
      <c r="B369" s="284"/>
      <c r="C369" s="285"/>
      <c r="D369" s="285" t="s">
        <v>92</v>
      </c>
      <c r="E369" s="10"/>
      <c r="F369" s="10"/>
      <c r="G369" s="80">
        <v>6.39</v>
      </c>
      <c r="H369" s="10"/>
      <c r="I369" s="212"/>
      <c r="J369" s="358"/>
    </row>
    <row r="370" spans="1:10" ht="25.5" x14ac:dyDescent="0.25">
      <c r="A370" s="383" t="s">
        <v>148</v>
      </c>
      <c r="B370" s="384"/>
      <c r="C370" s="385"/>
      <c r="D370" s="42" t="s">
        <v>149</v>
      </c>
      <c r="E370" s="96">
        <f>E372+E374</f>
        <v>71798.7</v>
      </c>
      <c r="F370" s="96">
        <f>F372+F374</f>
        <v>73449.009999999995</v>
      </c>
      <c r="G370" s="96">
        <f>G372+G374</f>
        <v>64750.68</v>
      </c>
      <c r="H370" s="96">
        <f>G370/E370*100</f>
        <v>90.183638422422689</v>
      </c>
      <c r="I370" s="96">
        <f>G370/F370*100</f>
        <v>88.157321657568971</v>
      </c>
      <c r="J370" s="358"/>
    </row>
    <row r="371" spans="1:10" x14ac:dyDescent="0.25">
      <c r="A371" s="395" t="s">
        <v>67</v>
      </c>
      <c r="B371" s="396"/>
      <c r="C371" s="397"/>
      <c r="D371" s="46" t="s">
        <v>68</v>
      </c>
      <c r="E371" s="10"/>
      <c r="F371" s="11"/>
      <c r="G371" s="11"/>
      <c r="H371" s="11"/>
      <c r="I371" s="12"/>
      <c r="J371" s="358"/>
    </row>
    <row r="372" spans="1:10" x14ac:dyDescent="0.25">
      <c r="A372" s="57">
        <v>37</v>
      </c>
      <c r="B372" s="63"/>
      <c r="C372" s="60"/>
      <c r="D372" s="216" t="s">
        <v>47</v>
      </c>
      <c r="E372" s="83">
        <f>E373</f>
        <v>43703.6</v>
      </c>
      <c r="F372" s="83">
        <f>J372</f>
        <v>44250</v>
      </c>
      <c r="G372" s="83">
        <f>G373</f>
        <v>34223.82</v>
      </c>
      <c r="H372" s="83">
        <f>G372/E372*100</f>
        <v>78.308926495757788</v>
      </c>
      <c r="I372" s="83">
        <f>G372/F372*100</f>
        <v>77.341966101694908</v>
      </c>
      <c r="J372" s="358">
        <v>44250</v>
      </c>
    </row>
    <row r="373" spans="1:10" x14ac:dyDescent="0.25">
      <c r="A373" s="47">
        <v>3722</v>
      </c>
      <c r="B373" s="48"/>
      <c r="C373" s="49"/>
      <c r="D373" s="49" t="s">
        <v>96</v>
      </c>
      <c r="E373" s="80">
        <v>43703.6</v>
      </c>
      <c r="F373" s="82"/>
      <c r="G373" s="82">
        <v>34223.82</v>
      </c>
      <c r="H373" s="80">
        <f t="shared" ref="H373:H375" si="27">G373/E373*100</f>
        <v>78.308926495757788</v>
      </c>
      <c r="I373" s="82">
        <f>G373/J372*100</f>
        <v>77.341966101694908</v>
      </c>
      <c r="J373" s="358"/>
    </row>
    <row r="374" spans="1:10" x14ac:dyDescent="0.25">
      <c r="A374" s="57">
        <v>42</v>
      </c>
      <c r="B374" s="63"/>
      <c r="C374" s="60"/>
      <c r="D374" s="303" t="s">
        <v>232</v>
      </c>
      <c r="E374" s="83">
        <f>E375</f>
        <v>28095.1</v>
      </c>
      <c r="F374" s="83">
        <f>J374</f>
        <v>29199.01</v>
      </c>
      <c r="G374" s="83">
        <f>G375</f>
        <v>30526.86</v>
      </c>
      <c r="H374" s="83">
        <f t="shared" si="27"/>
        <v>108.65545949293649</v>
      </c>
      <c r="I374" s="83">
        <f>H374</f>
        <v>108.65545949293649</v>
      </c>
      <c r="J374" s="358">
        <v>29199.01</v>
      </c>
    </row>
    <row r="375" spans="1:10" x14ac:dyDescent="0.25">
      <c r="A375" s="103">
        <v>4241</v>
      </c>
      <c r="B375" s="104"/>
      <c r="C375" s="105"/>
      <c r="D375" s="105" t="s">
        <v>92</v>
      </c>
      <c r="E375" s="80">
        <v>28095.1</v>
      </c>
      <c r="F375" s="82"/>
      <c r="G375" s="82">
        <v>30526.86</v>
      </c>
      <c r="H375" s="80">
        <f t="shared" si="27"/>
        <v>108.65545949293649</v>
      </c>
      <c r="I375" s="82">
        <f>G375/J374*100</f>
        <v>104.54758568869286</v>
      </c>
      <c r="J375" s="358"/>
    </row>
    <row r="376" spans="1:10" ht="38.25" x14ac:dyDescent="0.25">
      <c r="A376" s="383" t="s">
        <v>233</v>
      </c>
      <c r="B376" s="384"/>
      <c r="C376" s="385"/>
      <c r="D376" s="282" t="s">
        <v>234</v>
      </c>
      <c r="E376" s="157"/>
      <c r="F376" s="157"/>
      <c r="G376" s="96">
        <f>G378</f>
        <v>1218.01</v>
      </c>
      <c r="H376" s="157"/>
      <c r="I376" s="157"/>
      <c r="J376" s="358" t="s">
        <v>228</v>
      </c>
    </row>
    <row r="377" spans="1:10" x14ac:dyDescent="0.25">
      <c r="A377" s="315" t="s">
        <v>236</v>
      </c>
      <c r="B377" s="316" t="s">
        <v>130</v>
      </c>
      <c r="C377" s="314"/>
      <c r="D377" s="314"/>
      <c r="E377" s="80"/>
      <c r="F377" s="80"/>
      <c r="G377" s="80"/>
      <c r="H377" s="80"/>
      <c r="I377" s="80"/>
      <c r="J377" s="358"/>
    </row>
    <row r="378" spans="1:10" x14ac:dyDescent="0.25">
      <c r="A378" s="317">
        <v>38</v>
      </c>
      <c r="B378" s="318"/>
      <c r="C378" s="319"/>
      <c r="D378" s="319" t="s">
        <v>237</v>
      </c>
      <c r="E378" s="83"/>
      <c r="F378" s="83"/>
      <c r="G378" s="83">
        <f>G379</f>
        <v>1218.01</v>
      </c>
      <c r="H378" s="83"/>
      <c r="I378" s="83"/>
      <c r="J378" s="358"/>
    </row>
    <row r="379" spans="1:10" x14ac:dyDescent="0.25">
      <c r="A379" s="103">
        <v>3812</v>
      </c>
      <c r="B379" s="104"/>
      <c r="C379" s="105"/>
      <c r="D379" s="105" t="s">
        <v>235</v>
      </c>
      <c r="E379" s="80"/>
      <c r="F379" s="80"/>
      <c r="G379" s="80">
        <v>1218.01</v>
      </c>
      <c r="H379" s="80"/>
      <c r="I379" s="80"/>
      <c r="J379" s="358"/>
    </row>
    <row r="380" spans="1:10" x14ac:dyDescent="0.25">
      <c r="A380" s="398" t="s">
        <v>197</v>
      </c>
      <c r="B380" s="399"/>
      <c r="C380" s="400"/>
      <c r="D380" s="225" t="s">
        <v>198</v>
      </c>
      <c r="E380" s="96">
        <f>E383</f>
        <v>85.05</v>
      </c>
      <c r="F380" s="96">
        <f>F382</f>
        <v>0</v>
      </c>
      <c r="G380" s="96">
        <f>G382</f>
        <v>0</v>
      </c>
      <c r="H380" s="157"/>
      <c r="I380" s="96"/>
      <c r="J380" s="358"/>
    </row>
    <row r="381" spans="1:10" x14ac:dyDescent="0.25">
      <c r="A381" s="395" t="s">
        <v>65</v>
      </c>
      <c r="B381" s="396"/>
      <c r="C381" s="397"/>
      <c r="D381" s="213" t="s">
        <v>66</v>
      </c>
      <c r="E381" s="80"/>
      <c r="F381" s="80"/>
      <c r="G381" s="80"/>
      <c r="H381" s="80"/>
      <c r="I381" s="80"/>
      <c r="J381" s="358"/>
    </row>
    <row r="382" spans="1:10" x14ac:dyDescent="0.25">
      <c r="A382" s="392">
        <v>32</v>
      </c>
      <c r="B382" s="393"/>
      <c r="C382" s="394"/>
      <c r="D382" s="216" t="s">
        <v>245</v>
      </c>
      <c r="E382" s="83">
        <f>E383</f>
        <v>85.05</v>
      </c>
      <c r="F382" s="83">
        <v>0</v>
      </c>
      <c r="G382" s="83">
        <f>G383</f>
        <v>0</v>
      </c>
      <c r="H382" s="83"/>
      <c r="I382" s="83"/>
      <c r="J382" s="358"/>
    </row>
    <row r="383" spans="1:10" x14ac:dyDescent="0.25">
      <c r="A383" s="389">
        <v>3299</v>
      </c>
      <c r="B383" s="390"/>
      <c r="C383" s="391"/>
      <c r="D383" s="105" t="s">
        <v>199</v>
      </c>
      <c r="E383" s="80">
        <v>85.05</v>
      </c>
      <c r="F383" s="80"/>
      <c r="G383" s="80"/>
      <c r="H383" s="80"/>
      <c r="I383" s="80"/>
      <c r="J383" s="358"/>
    </row>
    <row r="384" spans="1:10" ht="25.5" x14ac:dyDescent="0.25">
      <c r="A384" s="383" t="s">
        <v>163</v>
      </c>
      <c r="B384" s="384"/>
      <c r="C384" s="385"/>
      <c r="D384" s="164" t="s">
        <v>164</v>
      </c>
      <c r="E384" s="96">
        <f>E386+E388+E392</f>
        <v>378.38</v>
      </c>
      <c r="F384" s="96">
        <f>F386+F388+F391</f>
        <v>0</v>
      </c>
      <c r="G384" s="96">
        <f>G386+G388+G391</f>
        <v>0</v>
      </c>
      <c r="H384" s="96">
        <f>G384/E384*100</f>
        <v>0</v>
      </c>
      <c r="I384" s="96"/>
      <c r="J384" s="358"/>
    </row>
    <row r="385" spans="1:10" x14ac:dyDescent="0.25">
      <c r="A385" s="395" t="s">
        <v>67</v>
      </c>
      <c r="B385" s="396"/>
      <c r="C385" s="397"/>
      <c r="D385" s="165" t="s">
        <v>68</v>
      </c>
      <c r="E385" s="10"/>
      <c r="F385" s="11"/>
      <c r="G385" s="11"/>
      <c r="H385" s="11"/>
      <c r="I385" s="12"/>
      <c r="J385" s="358"/>
    </row>
    <row r="386" spans="1:10" x14ac:dyDescent="0.25">
      <c r="A386" s="169">
        <v>31</v>
      </c>
      <c r="B386" s="170"/>
      <c r="C386" s="171"/>
      <c r="D386" s="171" t="s">
        <v>31</v>
      </c>
      <c r="E386" s="83">
        <f>E387</f>
        <v>0</v>
      </c>
      <c r="F386" s="83"/>
      <c r="G386" s="83"/>
      <c r="H386" s="83">
        <f>G386</f>
        <v>0</v>
      </c>
      <c r="I386" s="83">
        <f>H386</f>
        <v>0</v>
      </c>
      <c r="J386" s="358"/>
    </row>
    <row r="387" spans="1:10" x14ac:dyDescent="0.25">
      <c r="A387" s="166">
        <v>3111</v>
      </c>
      <c r="B387" s="167"/>
      <c r="C387" s="167"/>
      <c r="D387" s="168" t="s">
        <v>84</v>
      </c>
      <c r="E387" s="80">
        <v>0</v>
      </c>
      <c r="F387" s="80"/>
      <c r="G387" s="80"/>
      <c r="H387" s="80"/>
      <c r="I387" s="80"/>
      <c r="J387" s="358"/>
    </row>
    <row r="388" spans="1:10" x14ac:dyDescent="0.25">
      <c r="A388" s="169">
        <v>32</v>
      </c>
      <c r="B388" s="170"/>
      <c r="C388" s="171"/>
      <c r="D388" s="171" t="s">
        <v>31</v>
      </c>
      <c r="E388" s="83">
        <f>E389</f>
        <v>0</v>
      </c>
      <c r="F388" s="83"/>
      <c r="G388" s="83"/>
      <c r="H388" s="83">
        <f>G388</f>
        <v>0</v>
      </c>
      <c r="I388" s="83">
        <f>H388</f>
        <v>0</v>
      </c>
      <c r="J388" s="358"/>
    </row>
    <row r="389" spans="1:10" x14ac:dyDescent="0.25">
      <c r="A389" s="166">
        <v>3212</v>
      </c>
      <c r="B389" s="167"/>
      <c r="C389" s="167"/>
      <c r="D389" s="168" t="s">
        <v>165</v>
      </c>
      <c r="E389" s="80">
        <v>0</v>
      </c>
      <c r="F389" s="80"/>
      <c r="G389" s="80"/>
      <c r="H389" s="80"/>
      <c r="I389" s="80"/>
      <c r="J389" s="358"/>
    </row>
    <row r="390" spans="1:10" x14ac:dyDescent="0.25">
      <c r="A390" s="223" t="s">
        <v>63</v>
      </c>
      <c r="B390" s="218"/>
      <c r="C390" s="219"/>
      <c r="D390" s="213" t="s">
        <v>32</v>
      </c>
      <c r="E390" s="80"/>
      <c r="F390" s="80"/>
      <c r="G390" s="80"/>
      <c r="H390" s="80"/>
      <c r="I390" s="80"/>
      <c r="J390" s="358"/>
    </row>
    <row r="391" spans="1:10" x14ac:dyDescent="0.25">
      <c r="A391" s="224">
        <v>31</v>
      </c>
      <c r="B391" s="215"/>
      <c r="C391" s="216"/>
      <c r="D391" s="216" t="s">
        <v>22</v>
      </c>
      <c r="E391" s="83"/>
      <c r="F391" s="83"/>
      <c r="G391" s="83">
        <f>G392</f>
        <v>0</v>
      </c>
      <c r="H391" s="83"/>
      <c r="I391" s="83"/>
      <c r="J391" s="358"/>
    </row>
    <row r="392" spans="1:10" x14ac:dyDescent="0.25">
      <c r="A392" s="217">
        <v>3111</v>
      </c>
      <c r="B392" s="218"/>
      <c r="C392" s="219"/>
      <c r="D392" s="219" t="s">
        <v>84</v>
      </c>
      <c r="E392" s="80">
        <v>378.38</v>
      </c>
      <c r="F392" s="80"/>
      <c r="G392" s="80"/>
      <c r="H392" s="80"/>
      <c r="I392" s="80"/>
      <c r="J392" s="358"/>
    </row>
    <row r="393" spans="1:10" x14ac:dyDescent="0.25">
      <c r="A393" s="416" t="s">
        <v>128</v>
      </c>
      <c r="B393" s="417"/>
      <c r="C393" s="417"/>
      <c r="D393" s="106"/>
      <c r="E393" s="107">
        <v>1718543.9</v>
      </c>
      <c r="F393" s="107">
        <v>1576856.4</v>
      </c>
      <c r="G393" s="107">
        <f>G384+G380+G376+G370+G342+G338+G315+G312+G287+G283+G272+G267+G242+G161+G145+G140+G123+G102+G77+G74+G71+G68+G63+G57+G48+G7+G16+G157+G12+G229+G153</f>
        <v>2069764.9599999995</v>
      </c>
      <c r="H393" s="107">
        <f>G393/E393*100</f>
        <v>120.43713052660449</v>
      </c>
      <c r="I393" s="107">
        <f>G393/F393*100</f>
        <v>131.25893771937632</v>
      </c>
      <c r="J393" s="356"/>
    </row>
    <row r="398" spans="1:10" x14ac:dyDescent="0.25">
      <c r="D398" s="360"/>
      <c r="E398" s="361"/>
      <c r="F398" s="361"/>
      <c r="G398" s="361"/>
    </row>
  </sheetData>
  <mergeCells count="78">
    <mergeCell ref="A210:C210"/>
    <mergeCell ref="A376:C376"/>
    <mergeCell ref="A367:C367"/>
    <mergeCell ref="A329:C329"/>
    <mergeCell ref="A283:C283"/>
    <mergeCell ref="A284:C284"/>
    <mergeCell ref="A338:C338"/>
    <mergeCell ref="A229:C229"/>
    <mergeCell ref="A280:C280"/>
    <mergeCell ref="A102:C102"/>
    <mergeCell ref="A103:C103"/>
    <mergeCell ref="A123:C123"/>
    <mergeCell ref="A132:C132"/>
    <mergeCell ref="A68:C68"/>
    <mergeCell ref="A71:C71"/>
    <mergeCell ref="A74:C74"/>
    <mergeCell ref="A115:C115"/>
    <mergeCell ref="A77:C77"/>
    <mergeCell ref="A78:C78"/>
    <mergeCell ref="A90:C90"/>
    <mergeCell ref="A124:C124"/>
    <mergeCell ref="A385:C385"/>
    <mergeCell ref="A370:C370"/>
    <mergeCell ref="A140:C140"/>
    <mergeCell ref="A141:C141"/>
    <mergeCell ref="A287:C287"/>
    <mergeCell ref="A316:C316"/>
    <mergeCell ref="A342:C342"/>
    <mergeCell ref="A343:C343"/>
    <mergeCell ref="A353:C353"/>
    <mergeCell ref="A384:C384"/>
    <mergeCell ref="A268:C268"/>
    <mergeCell ref="A272:C272"/>
    <mergeCell ref="A273:C273"/>
    <mergeCell ref="A160:C160"/>
    <mergeCell ref="A161:C161"/>
    <mergeCell ref="A157:C157"/>
    <mergeCell ref="A15:C15"/>
    <mergeCell ref="A16:C16"/>
    <mergeCell ref="A57:C57"/>
    <mergeCell ref="A58:C58"/>
    <mergeCell ref="A3:I3"/>
    <mergeCell ref="A5:C5"/>
    <mergeCell ref="A6:C6"/>
    <mergeCell ref="A7:C7"/>
    <mergeCell ref="A8:C8"/>
    <mergeCell ref="A393:C393"/>
    <mergeCell ref="A371:C371"/>
    <mergeCell ref="A49:C49"/>
    <mergeCell ref="A65:C65"/>
    <mergeCell ref="A288:C288"/>
    <mergeCell ref="A294:C294"/>
    <mergeCell ref="A312:C312"/>
    <mergeCell ref="A315:C315"/>
    <mergeCell ref="A162:C162"/>
    <mergeCell ref="A194:C194"/>
    <mergeCell ref="A222:C222"/>
    <mergeCell ref="A267:C267"/>
    <mergeCell ref="A242:C242"/>
    <mergeCell ref="A243:C243"/>
    <mergeCell ref="A50:C50"/>
    <mergeCell ref="A146:C146"/>
    <mergeCell ref="B1:K1"/>
    <mergeCell ref="A383:C383"/>
    <mergeCell ref="A382:C382"/>
    <mergeCell ref="A349:C349"/>
    <mergeCell ref="A380:C380"/>
    <mergeCell ref="A381:C381"/>
    <mergeCell ref="A17:C17"/>
    <mergeCell ref="A18:C18"/>
    <mergeCell ref="A43:C43"/>
    <mergeCell ref="A19:C19"/>
    <mergeCell ref="A59:C59"/>
    <mergeCell ref="A48:C48"/>
    <mergeCell ref="A56:C56"/>
    <mergeCell ref="A64:C64"/>
    <mergeCell ref="A63:C63"/>
    <mergeCell ref="A12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SAŽETAK</vt:lpstr>
      <vt:lpstr> Račun prihoda i rashoda</vt:lpstr>
      <vt:lpstr>Rashodi prema funkcijskoj kl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2024-04-08T07:21:36Z</cp:lastPrinted>
  <dcterms:created xsi:type="dcterms:W3CDTF">2022-08-12T12:51:27Z</dcterms:created>
  <dcterms:modified xsi:type="dcterms:W3CDTF">2024-04-08T07:21:50Z</dcterms:modified>
</cp:coreProperties>
</file>