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<sst xmlns="http://schemas.openxmlformats.org/spreadsheetml/2006/main" count="510" uniqueCount="271">
  <si>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</si>
  <si>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</si>
  <si>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</si>
  <si>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</si>
  <si>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</si>
  <si>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</si>
  <si>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</si>
  <si>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</si>
  <si>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</si>
  <si>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</si>
  <si>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</si>
  <si>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</si>
  <si>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</si>
  <si>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</si>
  <si>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</si>
  <si>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</si>
  <si>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</si>
  <si>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</si>
  <si>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</si>
  <si>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</si>
  <si>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</si>
  <si>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</si>
  <si>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</si>
  <si>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</si>
  <si>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</si>
  <si>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Informatika</t>
  </si>
  <si>
    <t>KU</t>
  </si>
  <si>
    <t>Razredništvo (upisati RO)</t>
  </si>
  <si>
    <t>Razredi za koje je zadužen (upisati RO)</t>
  </si>
  <si>
    <t>Redovita nastava</t>
  </si>
  <si>
    <t>UKUPNO TJEDNO ZADUŽENJE</t>
  </si>
  <si>
    <t xml:space="preserve">nepuno </t>
  </si>
  <si>
    <t>UNUPNO DRUGI NO-OR</t>
  </si>
  <si>
    <t>Pravo na drugi N-OOR</t>
  </si>
  <si>
    <t xml:space="preserve">puno </t>
  </si>
  <si>
    <t>puno</t>
  </si>
  <si>
    <t>Likovna kultura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</si>
  <si>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</si>
  <si>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</si>
  <si>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</si>
  <si>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</si>
  <si>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</si>
  <si>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</si>
  <si>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</si>
  <si>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</si>
  <si>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</si>
  <si>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</si>
  <si>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5.a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</si>
  <si>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</si>
  <si>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</si>
  <si>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</si>
  <si>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</si>
  <si>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</si>
  <si>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</si>
  <si>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</si>
  <si>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</si>
  <si>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1.a</t>
  </si>
  <si>
    <t>2.a</t>
  </si>
  <si>
    <t>3.a</t>
  </si>
  <si>
    <t>4.a</t>
  </si>
  <si>
    <t>2.b</t>
  </si>
  <si>
    <t>2.c</t>
  </si>
  <si>
    <t>2.d</t>
  </si>
  <si>
    <t>3.b</t>
  </si>
  <si>
    <t>3.c</t>
  </si>
  <si>
    <t>3.d</t>
  </si>
  <si>
    <t>4.b</t>
  </si>
  <si>
    <t>4.c</t>
  </si>
  <si>
    <t>4.d</t>
  </si>
  <si>
    <t>1.b</t>
  </si>
  <si>
    <t>1.c</t>
  </si>
  <si>
    <t>1.d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</si>
  <si>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</si>
  <si>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</si>
  <si>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</si>
  <si>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</si>
  <si>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</si>
  <si>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</si>
  <si>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</si>
  <si>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</si>
  <si>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</si>
  <si>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</si>
  <si>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</si>
  <si>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</si>
  <si>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</si>
  <si>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</si>
  <si>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</si>
  <si>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</si>
  <si>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</si>
  <si>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</si>
  <si>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</si>
  <si>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</si>
  <si>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</si>
  <si>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</si>
  <si>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</si>
  <si>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</si>
  <si>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</si>
  <si>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</si>
  <si>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</si>
  <si>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</si>
  <si>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</si>
  <si>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</si>
  <si>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</si>
  <si>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</si>
  <si>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</si>
  <si>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</si>
  <si>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</si>
  <si>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</si>
  <si>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</si>
  <si>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</si>
  <si>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</si>
  <si>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</si>
  <si>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</si>
  <si>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</si>
  <si>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</si>
  <si>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</si>
  <si>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</si>
  <si>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</si>
  <si>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</si>
  <si>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</si>
  <si>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</si>
  <si>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</si>
  <si>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</si>
  <si>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</si>
  <si>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</si>
  <si>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Rad u 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</si>
  <si>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</si>
  <si>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</si>
  <si>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</si>
  <si>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</si>
  <si>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</si>
  <si>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</si>
  <si>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</si>
  <si>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</si>
  <si>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</si>
  <si>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</si>
  <si>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</si>
  <si>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</si>
  <si>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</si>
  <si>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</si>
  <si>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HJ</t>
  </si>
  <si>
    <t>6.a</t>
  </si>
  <si>
    <t>8.a</t>
  </si>
  <si>
    <t>5.b</t>
  </si>
  <si>
    <t>6.c</t>
  </si>
  <si>
    <t>6.b</t>
  </si>
  <si>
    <t>8.b</t>
  </si>
  <si>
    <t>Zagreb</t>
  </si>
  <si>
    <t>OŠ K.Š.Đalskog</t>
  </si>
  <si>
    <t>Donja Zelina</t>
  </si>
  <si>
    <t>SŠ Dugo Selo</t>
  </si>
  <si>
    <t>Dugo Selo</t>
  </si>
  <si>
    <t>ZAGREBAČKA</t>
  </si>
  <si>
    <t xml:space="preserve"> </t>
  </si>
  <si>
    <t xml:space="preserve">Br razrednih odjela </t>
  </si>
  <si>
    <t>OSNOVNA ŠKOLA BISTRA</t>
  </si>
  <si>
    <t>POLJANICA BISTRANSKA, BISTRANSKA 30, 10298  DONJA BISTRA</t>
  </si>
  <si>
    <t>EUDARD KOVAČEVIĆ</t>
  </si>
  <si>
    <t>01-547-001</t>
  </si>
  <si>
    <t>Sandra Škrlin</t>
  </si>
  <si>
    <t>Zdenka Radić</t>
  </si>
  <si>
    <t>Sandra Brezec</t>
  </si>
  <si>
    <t>Branka Jedvaj</t>
  </si>
  <si>
    <t>Renata Puzjak</t>
  </si>
  <si>
    <t>Mirjana Čagalj</t>
  </si>
  <si>
    <t>Branka Novački</t>
  </si>
  <si>
    <t>Ninoslava Heric</t>
  </si>
  <si>
    <t>Aleksandra Paun</t>
  </si>
  <si>
    <t>Jasenka Eršek</t>
  </si>
  <si>
    <t>Kata Sever</t>
  </si>
  <si>
    <t>Tatjana Mikuljan Đermek</t>
  </si>
  <si>
    <t>Šimun Čagalj</t>
  </si>
  <si>
    <t>8.c</t>
  </si>
  <si>
    <t>Ljiljana Popovački Raćić</t>
  </si>
  <si>
    <t>Krunoslava Radiković</t>
  </si>
  <si>
    <t>7.a</t>
  </si>
  <si>
    <t>Christina Nancy Prtenjača</t>
  </si>
  <si>
    <t>Engleski jezik</t>
  </si>
  <si>
    <t>Vesna Farac</t>
  </si>
  <si>
    <t>Marina Majzec</t>
  </si>
  <si>
    <t>Valentina Žalac</t>
  </si>
  <si>
    <t>Marija Migić</t>
  </si>
  <si>
    <t>Njemački jezik</t>
  </si>
  <si>
    <t>5.c</t>
  </si>
  <si>
    <t>Marijana Vidaković</t>
  </si>
  <si>
    <t>OŠ Ante Kovačić,Marija Gorica</t>
  </si>
  <si>
    <t>Marija Gorica</t>
  </si>
  <si>
    <t>Matematika</t>
  </si>
  <si>
    <t>Božica Šaban</t>
  </si>
  <si>
    <t>Nikolina Ričko</t>
  </si>
  <si>
    <t>Maja Pilat</t>
  </si>
  <si>
    <t>Kemija</t>
  </si>
  <si>
    <t>Domagoj Sironić</t>
  </si>
  <si>
    <t>Povijest</t>
  </si>
  <si>
    <t>Valentina Katalinić</t>
  </si>
  <si>
    <t>Povijest, zemlj.</t>
  </si>
  <si>
    <t>Augustin Knežić</t>
  </si>
  <si>
    <t>Zemljopis</t>
  </si>
  <si>
    <t>OŠ Lijepa naša Tuhelj</t>
  </si>
  <si>
    <t>Tuhelj</t>
  </si>
  <si>
    <t>Đurđa Šobot</t>
  </si>
  <si>
    <t>7.c</t>
  </si>
  <si>
    <t>OŠ Dugo Selo</t>
  </si>
  <si>
    <t>Katica Pejakić</t>
  </si>
  <si>
    <t>Ana Medvidović</t>
  </si>
  <si>
    <t>Oliver Faber</t>
  </si>
  <si>
    <t>Gordana Franjo</t>
  </si>
  <si>
    <t>Kat. Vjeronauk</t>
  </si>
  <si>
    <t>Ivana Rogina</t>
  </si>
  <si>
    <t xml:space="preserve">1.-4.b,c </t>
  </si>
  <si>
    <t>OŠ Ban J.Jelačić</t>
  </si>
  <si>
    <t>Podsused,Zagreb</t>
  </si>
  <si>
    <t>Jozo Kajinić</t>
  </si>
  <si>
    <t>Ružica Korać</t>
  </si>
  <si>
    <t>Sandra Bećarević</t>
  </si>
  <si>
    <t>Srednja škola Ban Josip Jelačić- Zaprešić</t>
  </si>
  <si>
    <t>Robert Rumenović</t>
  </si>
  <si>
    <t>Fizika</t>
  </si>
  <si>
    <t>OŠ Ljudevit Gaj- Zaprešić</t>
  </si>
  <si>
    <t>7.b</t>
  </si>
  <si>
    <t>Andrea Ivić Fratrić</t>
  </si>
  <si>
    <t>Lana Strmen Dvorski (Maja Đurinović T.)</t>
  </si>
  <si>
    <t>Sonja Terzić (Mirela Ugarković)</t>
  </si>
  <si>
    <t>RN</t>
  </si>
  <si>
    <t>HRVATSKI J.</t>
  </si>
  <si>
    <t>Glazbena kulT.</t>
  </si>
  <si>
    <t>Priroda i Bio.</t>
  </si>
  <si>
    <t>Teh. Kult. I Inf.</t>
  </si>
  <si>
    <t>2017/2018</t>
  </si>
  <si>
    <t>Gordana Fundurulić</t>
  </si>
  <si>
    <t>7.0</t>
  </si>
  <si>
    <t>8.0</t>
  </si>
  <si>
    <t>0.9</t>
  </si>
  <si>
    <t>Mirjana Bek Đurin</t>
  </si>
  <si>
    <t>Branka Popović</t>
  </si>
  <si>
    <t>Natalija Milković</t>
  </si>
  <si>
    <t>6.bc; 8.ab</t>
  </si>
  <si>
    <t>6.ab-10, 7.cd-8</t>
  </si>
  <si>
    <t>7.d</t>
  </si>
  <si>
    <t xml:space="preserve">5.c,6.a-10, 7.ab-8, </t>
  </si>
  <si>
    <t>8.c-4</t>
  </si>
  <si>
    <t>5.,6.,8.abc; 7abcd</t>
  </si>
  <si>
    <t>5.a,b,c; 7.a,b.c.d</t>
  </si>
  <si>
    <t>6.a,b,c-9;8.b,c-6; 2.a,3.a,4.a-6</t>
  </si>
  <si>
    <t>1.a,b,1.d.,2.,3.,4.b,d</t>
  </si>
  <si>
    <t>Anđela Pivac</t>
  </si>
  <si>
    <t>1.,2.,3.,4.c</t>
  </si>
  <si>
    <t>OŠ Lotršćak</t>
  </si>
  <si>
    <t>5.r-2 g.,7.r-2g.,8.r-2.g,4.r-3 g</t>
  </si>
  <si>
    <t xml:space="preserve">6.r- 2.g, 4. r - 1 g., </t>
  </si>
  <si>
    <t>7.a,b,c,d-16; 8.b-4</t>
  </si>
  <si>
    <t>8.a,c-8; 6.a,b,c-12</t>
  </si>
  <si>
    <t xml:space="preserve">5.a,b,c-12 </t>
  </si>
  <si>
    <t>puno (2sata preko norme)</t>
  </si>
  <si>
    <t>F-7.,8.a,b,c; 7.d</t>
  </si>
  <si>
    <t>P -5.a,b-3; 6.a,b,c-6, B-7.a,b,c,d-8; 8.a,b,c-6</t>
  </si>
  <si>
    <r>
      <t xml:space="preserve">K 7.a,b,c,d-8 </t>
    </r>
    <r>
      <rPr>
        <sz val="9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>.a,b,c-6; P 5.c-1,5</t>
    </r>
  </si>
  <si>
    <t xml:space="preserve">Srednja šk. za med. Sestre, Vinogradska  </t>
  </si>
  <si>
    <t>Škola za balet i ritmiku, Zagorska 16.</t>
  </si>
  <si>
    <t xml:space="preserve"> 5.a,b,c-; 7.a,b,d; 8.a,b,c-6</t>
  </si>
  <si>
    <t>P -6.a,b,c-6; 7.c-2; G-7.a,b-4; 8.a,b,c-6</t>
  </si>
  <si>
    <t>6.a,b-4</t>
  </si>
  <si>
    <t xml:space="preserve"> 5.a,b,c; 6.c; 7.cd</t>
  </si>
  <si>
    <t>T 5.-8.a,b,c, 7.d, I-7.b-2</t>
  </si>
  <si>
    <t>5.r-3 g, 6.-3.g,7.-2xg,8.x3 g</t>
  </si>
  <si>
    <t>5.,6.,8.a,b,c</t>
  </si>
  <si>
    <t>7.a,b,c,d-8; 3.d-2; 4.a-2; 1.a,c-4</t>
  </si>
  <si>
    <t>7.a,b,c,d-8; 5.a,b,c-6;  3.d-2; 1.d,4.d</t>
  </si>
  <si>
    <t xml:space="preserve">6.,8.a,b,c-12; 2.a,d; 1.a,3.a,4.a  </t>
  </si>
  <si>
    <t>Srednja škola za modu i dizajn</t>
  </si>
  <si>
    <t>Zagreb, Črnomerec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</si>
</sst>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  <numFmt numFmtId="180" formatCode="&quot;Istinito&quot;;&quot;Istinito&quot;;&quot;Neistinito&quot;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i/>
      <sz val="8"/>
      <name val="Bell MT"/>
      <family val="1"/>
    </font>
    <font>
      <i/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36"/>
      <name val="Arial Narrow"/>
      <family val="2"/>
    </font>
    <font>
      <sz val="8"/>
      <color indexed="8"/>
      <name val="Arial Narrow"/>
      <family val="2"/>
    </font>
    <font>
      <b/>
      <sz val="7"/>
      <color indexed="60"/>
      <name val="Arial Narrow"/>
      <family val="2"/>
    </font>
    <font>
      <sz val="7"/>
      <color indexed="36"/>
      <name val="Arial Narrow"/>
      <family val="2"/>
    </font>
    <font>
      <i/>
      <sz val="8"/>
      <color indexed="36"/>
      <name val="Bell MT"/>
      <family val="1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6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3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36"/>
      </left>
      <right style="thin">
        <color indexed="36"/>
      </right>
      <top style="thin"/>
      <bottom style="thin">
        <color indexed="36"/>
      </bottom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>
        <color indexed="63"/>
      </left>
      <right style="thin">
        <color indexed="36"/>
      </right>
      <top style="thin"/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>
        <color indexed="36"/>
      </top>
      <bottom style="thin"/>
    </border>
    <border>
      <left>
        <color indexed="63"/>
      </left>
      <right style="thin">
        <color indexed="36"/>
      </right>
      <top style="thin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 style="thin"/>
      <bottom style="thin"/>
    </border>
    <border>
      <left style="thin">
        <color indexed="36"/>
      </left>
      <right style="thin">
        <color indexed="36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>
        <color indexed="63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thin"/>
      <right>
        <color indexed="63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thin"/>
      <bottom style="thin"/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1" fontId="4" fillId="36" borderId="20" xfId="0" applyNumberFormat="1" applyFont="1" applyFill="1" applyBorder="1" applyAlignment="1">
      <alignment/>
    </xf>
    <xf numFmtId="1" fontId="4" fillId="37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38" borderId="20" xfId="0" applyNumberFormat="1" applyFont="1" applyFill="1" applyBorder="1" applyAlignment="1">
      <alignment/>
    </xf>
    <xf numFmtId="1" fontId="26" fillId="0" borderId="20" xfId="0" applyNumberFormat="1" applyFont="1" applyFill="1" applyBorder="1" applyAlignment="1">
      <alignment/>
    </xf>
    <xf numFmtId="0" fontId="28" fillId="0" borderId="0" xfId="0" applyFont="1" applyAlignment="1">
      <alignment/>
    </xf>
    <xf numFmtId="1" fontId="28" fillId="0" borderId="0" xfId="0" applyNumberFormat="1" applyFont="1" applyFill="1" applyBorder="1" applyAlignment="1">
      <alignment/>
    </xf>
    <xf numFmtId="1" fontId="28" fillId="0" borderId="20" xfId="0" applyNumberFormat="1" applyFont="1" applyFill="1" applyBorder="1" applyAlignment="1">
      <alignment/>
    </xf>
    <xf numFmtId="1" fontId="28" fillId="36" borderId="2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1" fontId="26" fillId="36" borderId="20" xfId="0" applyNumberFormat="1" applyFont="1" applyFill="1" applyBorder="1" applyAlignment="1">
      <alignment/>
    </xf>
    <xf numFmtId="0" fontId="27" fillId="36" borderId="20" xfId="0" applyFont="1" applyFill="1" applyBorder="1" applyAlignment="1">
      <alignment/>
    </xf>
    <xf numFmtId="1" fontId="3" fillId="36" borderId="20" xfId="0" applyNumberFormat="1" applyFont="1" applyFill="1" applyBorder="1" applyAlignment="1">
      <alignment/>
    </xf>
    <xf numFmtId="164" fontId="3" fillId="36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1" fontId="26" fillId="37" borderId="20" xfId="0" applyNumberFormat="1" applyFont="1" applyFill="1" applyBorder="1" applyAlignment="1">
      <alignment/>
    </xf>
    <xf numFmtId="1" fontId="3" fillId="37" borderId="20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164" fontId="3" fillId="37" borderId="20" xfId="0" applyNumberFormat="1" applyFont="1" applyFill="1" applyBorder="1" applyAlignment="1">
      <alignment/>
    </xf>
    <xf numFmtId="1" fontId="28" fillId="37" borderId="20" xfId="0" applyNumberFormat="1" applyFont="1" applyFill="1" applyBorder="1" applyAlignment="1">
      <alignment/>
    </xf>
    <xf numFmtId="1" fontId="28" fillId="36" borderId="21" xfId="0" applyNumberFormat="1" applyFont="1" applyFill="1" applyBorder="1" applyAlignment="1">
      <alignment/>
    </xf>
    <xf numFmtId="0" fontId="26" fillId="37" borderId="0" xfId="0" applyFont="1" applyFill="1" applyBorder="1" applyAlignment="1">
      <alignment horizontal="center" textRotation="90" wrapText="1"/>
    </xf>
    <xf numFmtId="0" fontId="28" fillId="37" borderId="22" xfId="0" applyFont="1" applyFill="1" applyBorder="1" applyAlignment="1">
      <alignment horizontal="center" textRotation="90" wrapText="1"/>
    </xf>
    <xf numFmtId="0" fontId="28" fillId="36" borderId="22" xfId="0" applyFont="1" applyFill="1" applyBorder="1" applyAlignment="1">
      <alignment horizontal="center" textRotation="90" wrapText="1"/>
    </xf>
    <xf numFmtId="0" fontId="6" fillId="33" borderId="0" xfId="0" applyFont="1" applyFill="1" applyBorder="1" applyAlignment="1">
      <alignment textRotation="90"/>
    </xf>
    <xf numFmtId="0" fontId="6" fillId="0" borderId="0" xfId="0" applyFont="1" applyAlignment="1">
      <alignment/>
    </xf>
    <xf numFmtId="1" fontId="4" fillId="39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6" fillId="33" borderId="2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/>
    </xf>
    <xf numFmtId="0" fontId="6" fillId="36" borderId="14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1" fontId="26" fillId="36" borderId="21" xfId="0" applyNumberFormat="1" applyFont="1" applyFill="1" applyBorder="1" applyAlignment="1">
      <alignment/>
    </xf>
    <xf numFmtId="1" fontId="4" fillId="36" borderId="21" xfId="0" applyNumberFormat="1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1" fontId="26" fillId="36" borderId="26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26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6" borderId="28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textRotation="90"/>
    </xf>
    <xf numFmtId="0" fontId="6" fillId="33" borderId="29" xfId="0" applyFont="1" applyFill="1" applyBorder="1" applyAlignment="1">
      <alignment horizontal="center" textRotation="90" wrapText="1"/>
    </xf>
    <xf numFmtId="0" fontId="30" fillId="33" borderId="31" xfId="0" applyFont="1" applyFill="1" applyBorder="1" applyAlignment="1">
      <alignment textRotation="90" wrapText="1"/>
    </xf>
    <xf numFmtId="0" fontId="6" fillId="33" borderId="32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 wrapText="1"/>
    </xf>
    <xf numFmtId="0" fontId="6" fillId="36" borderId="32" xfId="0" applyFont="1" applyFill="1" applyBorder="1" applyAlignment="1">
      <alignment textRotation="90" wrapText="1"/>
    </xf>
    <xf numFmtId="0" fontId="9" fillId="36" borderId="14" xfId="0" applyFont="1" applyFill="1" applyBorder="1" applyAlignment="1">
      <alignment horizontal="center" textRotation="90" wrapText="1"/>
    </xf>
    <xf numFmtId="0" fontId="6" fillId="37" borderId="0" xfId="0" applyFont="1" applyFill="1" applyBorder="1" applyAlignment="1">
      <alignment horizontal="center" textRotation="90" wrapText="1"/>
    </xf>
    <xf numFmtId="0" fontId="31" fillId="37" borderId="22" xfId="0" applyFont="1" applyFill="1" applyBorder="1" applyAlignment="1">
      <alignment horizontal="center" textRotation="90" wrapText="1"/>
    </xf>
    <xf numFmtId="0" fontId="31" fillId="36" borderId="22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wrapText="1"/>
    </xf>
    <xf numFmtId="0" fontId="3" fillId="35" borderId="25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28" fillId="36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34" xfId="0" applyFont="1" applyBorder="1" applyAlignment="1">
      <alignment/>
    </xf>
    <xf numFmtId="1" fontId="26" fillId="0" borderId="27" xfId="0" applyNumberFormat="1" applyFont="1" applyFill="1" applyBorder="1" applyAlignment="1">
      <alignment/>
    </xf>
    <xf numFmtId="1" fontId="26" fillId="0" borderId="35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41" borderId="0" xfId="0" applyFont="1" applyFill="1" applyBorder="1" applyAlignment="1">
      <alignment textRotation="90" wrapText="1"/>
    </xf>
    <xf numFmtId="0" fontId="3" fillId="0" borderId="27" xfId="0" applyFont="1" applyBorder="1" applyAlignment="1">
      <alignment/>
    </xf>
    <xf numFmtId="0" fontId="3" fillId="36" borderId="27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1" fontId="26" fillId="0" borderId="37" xfId="0" applyNumberFormat="1" applyFont="1" applyFill="1" applyBorder="1" applyAlignment="1">
      <alignment/>
    </xf>
    <xf numFmtId="1" fontId="26" fillId="0" borderId="38" xfId="0" applyNumberFormat="1" applyFont="1" applyFill="1" applyBorder="1" applyAlignment="1">
      <alignment/>
    </xf>
    <xf numFmtId="1" fontId="28" fillId="39" borderId="12" xfId="0" applyNumberFormat="1" applyFont="1" applyFill="1" applyBorder="1" applyAlignment="1">
      <alignment/>
    </xf>
    <xf numFmtId="1" fontId="28" fillId="39" borderId="37" xfId="0" applyNumberFormat="1" applyFont="1" applyFill="1" applyBorder="1" applyAlignment="1">
      <alignment/>
    </xf>
    <xf numFmtId="1" fontId="28" fillId="39" borderId="39" xfId="0" applyNumberFormat="1" applyFont="1" applyFill="1" applyBorder="1" applyAlignment="1">
      <alignment/>
    </xf>
    <xf numFmtId="1" fontId="28" fillId="39" borderId="38" xfId="0" applyNumberFormat="1" applyFont="1" applyFill="1" applyBorder="1" applyAlignment="1">
      <alignment/>
    </xf>
    <xf numFmtId="1" fontId="28" fillId="39" borderId="24" xfId="0" applyNumberFormat="1" applyFont="1" applyFill="1" applyBorder="1" applyAlignment="1">
      <alignment/>
    </xf>
    <xf numFmtId="1" fontId="28" fillId="39" borderId="20" xfId="0" applyNumberFormat="1" applyFont="1" applyFill="1" applyBorder="1" applyAlignment="1">
      <alignment/>
    </xf>
    <xf numFmtId="0" fontId="9" fillId="36" borderId="40" xfId="0" applyFont="1" applyFill="1" applyBorder="1" applyAlignment="1">
      <alignment textRotation="90"/>
    </xf>
    <xf numFmtId="0" fontId="26" fillId="33" borderId="41" xfId="0" applyFont="1" applyFill="1" applyBorder="1" applyAlignment="1">
      <alignment wrapText="1"/>
    </xf>
    <xf numFmtId="0" fontId="26" fillId="33" borderId="42" xfId="0" applyFont="1" applyFill="1" applyBorder="1" applyAlignment="1">
      <alignment wrapText="1"/>
    </xf>
    <xf numFmtId="0" fontId="26" fillId="33" borderId="41" xfId="0" applyFont="1" applyFill="1" applyBorder="1" applyAlignment="1">
      <alignment vertical="center" wrapText="1"/>
    </xf>
    <xf numFmtId="0" fontId="26" fillId="33" borderId="36" xfId="0" applyFont="1" applyFill="1" applyBorder="1" applyAlignment="1">
      <alignment vertical="center" wrapText="1"/>
    </xf>
    <xf numFmtId="0" fontId="26" fillId="33" borderId="42" xfId="0" applyFont="1" applyFill="1" applyBorder="1" applyAlignment="1">
      <alignment vertical="center" wrapText="1"/>
    </xf>
    <xf numFmtId="0" fontId="26" fillId="33" borderId="26" xfId="0" applyFont="1" applyFill="1" applyBorder="1" applyAlignment="1">
      <alignment vertical="center" wrapText="1"/>
    </xf>
    <xf numFmtId="0" fontId="28" fillId="36" borderId="41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center" wrapText="1"/>
    </xf>
    <xf numFmtId="0" fontId="28" fillId="36" borderId="43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26" fillId="33" borderId="4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40" borderId="21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40" borderId="26" xfId="0" applyFont="1" applyFill="1" applyBorder="1" applyAlignment="1">
      <alignment/>
    </xf>
    <xf numFmtId="1" fontId="28" fillId="42" borderId="0" xfId="0" applyNumberFormat="1" applyFont="1" applyFill="1" applyBorder="1" applyAlignment="1">
      <alignment/>
    </xf>
    <xf numFmtId="1" fontId="28" fillId="42" borderId="20" xfId="0" applyNumberFormat="1" applyFont="1" applyFill="1" applyBorder="1" applyAlignment="1">
      <alignment/>
    </xf>
    <xf numFmtId="0" fontId="3" fillId="42" borderId="0" xfId="0" applyFont="1" applyFill="1" applyBorder="1" applyAlignment="1">
      <alignment textRotation="90"/>
    </xf>
    <xf numFmtId="0" fontId="7" fillId="42" borderId="14" xfId="0" applyFont="1" applyFill="1" applyBorder="1" applyAlignment="1">
      <alignment wrapText="1"/>
    </xf>
    <xf numFmtId="164" fontId="3" fillId="42" borderId="20" xfId="0" applyNumberFormat="1" applyFont="1" applyFill="1" applyBorder="1" applyAlignment="1">
      <alignment/>
    </xf>
    <xf numFmtId="0" fontId="14" fillId="36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36" borderId="20" xfId="0" applyFont="1" applyFill="1" applyBorder="1" applyAlignment="1">
      <alignment wrapText="1"/>
    </xf>
    <xf numFmtId="0" fontId="16" fillId="0" borderId="20" xfId="0" applyFont="1" applyFill="1" applyBorder="1" applyAlignment="1">
      <alignment/>
    </xf>
    <xf numFmtId="0" fontId="15" fillId="36" borderId="21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46" xfId="0" applyFont="1" applyBorder="1" applyAlignment="1">
      <alignment/>
    </xf>
    <xf numFmtId="0" fontId="17" fillId="33" borderId="45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1" fontId="28" fillId="36" borderId="45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36" borderId="20" xfId="0" applyFont="1" applyFill="1" applyBorder="1" applyAlignment="1">
      <alignment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 wrapText="1"/>
    </xf>
    <xf numFmtId="0" fontId="36" fillId="42" borderId="45" xfId="0" applyFont="1" applyFill="1" applyBorder="1" applyAlignment="1">
      <alignment horizontal="left" vertical="center" wrapText="1" readingOrder="1"/>
    </xf>
    <xf numFmtId="0" fontId="36" fillId="42" borderId="45" xfId="0" applyFont="1" applyFill="1" applyBorder="1" applyAlignment="1">
      <alignment horizontal="center" vertical="center" wrapText="1" readingOrder="1"/>
    </xf>
    <xf numFmtId="0" fontId="36" fillId="42" borderId="10" xfId="0" applyFont="1" applyFill="1" applyBorder="1" applyAlignment="1">
      <alignment horizontal="left" vertical="center" wrapText="1" readingOrder="1"/>
    </xf>
    <xf numFmtId="0" fontId="36" fillId="42" borderId="10" xfId="0" applyFont="1" applyFill="1" applyBorder="1" applyAlignment="1">
      <alignment horizontal="center" vertical="center" wrapText="1" readingOrder="1"/>
    </xf>
    <xf numFmtId="0" fontId="36" fillId="42" borderId="10" xfId="0" applyFont="1" applyFill="1" applyBorder="1" applyAlignment="1">
      <alignment vertical="top" wrapText="1"/>
    </xf>
    <xf numFmtId="1" fontId="36" fillId="42" borderId="10" xfId="0" applyNumberFormat="1" applyFont="1" applyFill="1" applyBorder="1" applyAlignment="1">
      <alignment horizontal="center" vertical="top" wrapText="1"/>
    </xf>
    <xf numFmtId="1" fontId="36" fillId="42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4" fontId="12" fillId="43" borderId="10" xfId="0" applyNumberFormat="1" applyFont="1" applyFill="1" applyBorder="1" applyAlignment="1">
      <alignment horizontal="center" vertical="top" wrapText="1"/>
    </xf>
    <xf numFmtId="0" fontId="13" fillId="42" borderId="10" xfId="0" applyFont="1" applyFill="1" applyBorder="1" applyAlignment="1">
      <alignment vertical="top" wrapText="1"/>
    </xf>
    <xf numFmtId="164" fontId="13" fillId="42" borderId="10" xfId="0" applyNumberFormat="1" applyFont="1" applyFill="1" applyBorder="1" applyAlignment="1">
      <alignment horizontal="center" vertical="top" wrapText="1"/>
    </xf>
    <xf numFmtId="0" fontId="37" fillId="42" borderId="10" xfId="0" applyFont="1" applyFill="1" applyBorder="1" applyAlignment="1">
      <alignment/>
    </xf>
    <xf numFmtId="1" fontId="37" fillId="42" borderId="10" xfId="0" applyNumberFormat="1" applyFont="1" applyFill="1" applyBorder="1" applyAlignment="1">
      <alignment horizontal="center"/>
    </xf>
    <xf numFmtId="0" fontId="38" fillId="42" borderId="10" xfId="0" applyFont="1" applyFill="1" applyBorder="1" applyAlignment="1">
      <alignment/>
    </xf>
    <xf numFmtId="1" fontId="38" fillId="42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center" vertical="center" wrapText="1" readingOrder="1"/>
    </xf>
    <xf numFmtId="0" fontId="39" fillId="33" borderId="10" xfId="0" applyFont="1" applyFill="1" applyBorder="1" applyAlignment="1">
      <alignment horizontal="left" vertical="center" wrapText="1" readingOrder="1"/>
    </xf>
    <xf numFmtId="0" fontId="39" fillId="33" borderId="10" xfId="0" applyFont="1" applyFill="1" applyBorder="1" applyAlignment="1">
      <alignment horizontal="center" vertical="center" wrapText="1" readingOrder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 vertical="top" wrapText="1"/>
    </xf>
    <xf numFmtId="0" fontId="36" fillId="42" borderId="10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/>
    </xf>
    <xf numFmtId="0" fontId="13" fillId="33" borderId="37" xfId="0" applyFont="1" applyFill="1" applyBorder="1" applyAlignment="1">
      <alignment horizontal="center" vertical="center" wrapText="1" readingOrder="1"/>
    </xf>
    <xf numFmtId="0" fontId="39" fillId="33" borderId="37" xfId="0" applyFont="1" applyFill="1" applyBorder="1" applyAlignment="1">
      <alignment horizontal="center" vertical="center" wrapText="1" readingOrder="1"/>
    </xf>
    <xf numFmtId="0" fontId="12" fillId="33" borderId="37" xfId="0" applyFont="1" applyFill="1" applyBorder="1" applyAlignment="1">
      <alignment horizontal="center" vertical="top" wrapText="1"/>
    </xf>
    <xf numFmtId="0" fontId="36" fillId="42" borderId="37" xfId="0" applyFont="1" applyFill="1" applyBorder="1" applyAlignment="1">
      <alignment horizontal="center" vertical="center" wrapText="1" readingOrder="1"/>
    </xf>
    <xf numFmtId="1" fontId="36" fillId="42" borderId="37" xfId="0" applyNumberFormat="1" applyFont="1" applyFill="1" applyBorder="1" applyAlignment="1">
      <alignment horizontal="center" vertical="top" wrapText="1"/>
    </xf>
    <xf numFmtId="164" fontId="12" fillId="43" borderId="37" xfId="0" applyNumberFormat="1" applyFont="1" applyFill="1" applyBorder="1" applyAlignment="1">
      <alignment horizontal="center" vertical="top" wrapText="1"/>
    </xf>
    <xf numFmtId="164" fontId="13" fillId="42" borderId="37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horizontal="center" vertical="center" wrapText="1"/>
    </xf>
    <xf numFmtId="0" fontId="40" fillId="42" borderId="20" xfId="0" applyFont="1" applyFill="1" applyBorder="1" applyAlignment="1">
      <alignment/>
    </xf>
    <xf numFmtId="164" fontId="40" fillId="0" borderId="2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37" xfId="0" applyFont="1" applyFill="1" applyBorder="1" applyAlignment="1">
      <alignment/>
    </xf>
    <xf numFmtId="1" fontId="39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 wrapText="1" readingOrder="1"/>
    </xf>
    <xf numFmtId="0" fontId="39" fillId="33" borderId="10" xfId="0" applyFont="1" applyFill="1" applyBorder="1" applyAlignment="1">
      <alignment horizontal="right" vertical="center" wrapText="1" readingOrder="1"/>
    </xf>
    <xf numFmtId="0" fontId="12" fillId="33" borderId="10" xfId="0" applyFont="1" applyFill="1" applyBorder="1" applyAlignment="1">
      <alignment horizontal="right" vertical="top" wrapText="1" readingOrder="1"/>
    </xf>
    <xf numFmtId="0" fontId="36" fillId="42" borderId="10" xfId="0" applyFont="1" applyFill="1" applyBorder="1" applyAlignment="1">
      <alignment horizontal="right" vertical="center" wrapText="1" readingOrder="1"/>
    </xf>
    <xf numFmtId="1" fontId="36" fillId="42" borderId="10" xfId="0" applyNumberFormat="1" applyFont="1" applyFill="1" applyBorder="1" applyAlignment="1">
      <alignment horizontal="right" vertical="top" wrapText="1" readingOrder="1"/>
    </xf>
    <xf numFmtId="164" fontId="12" fillId="43" borderId="10" xfId="0" applyNumberFormat="1" applyFont="1" applyFill="1" applyBorder="1" applyAlignment="1">
      <alignment horizontal="right" vertical="top" wrapText="1" readingOrder="1"/>
    </xf>
    <xf numFmtId="164" fontId="13" fillId="42" borderId="10" xfId="0" applyNumberFormat="1" applyFont="1" applyFill="1" applyBorder="1" applyAlignment="1">
      <alignment horizontal="right" vertical="top" wrapText="1" readingOrder="1"/>
    </xf>
    <xf numFmtId="0" fontId="39" fillId="33" borderId="10" xfId="0" applyFont="1" applyFill="1" applyBorder="1" applyAlignment="1">
      <alignment horizontal="right" readingOrder="1"/>
    </xf>
    <xf numFmtId="1" fontId="39" fillId="33" borderId="10" xfId="0" applyNumberFormat="1" applyFont="1" applyFill="1" applyBorder="1" applyAlignment="1">
      <alignment horizontal="right" readingOrder="1"/>
    </xf>
    <xf numFmtId="0" fontId="13" fillId="33" borderId="45" xfId="0" applyFont="1" applyFill="1" applyBorder="1" applyAlignment="1">
      <alignment horizontal="left" vertical="center" wrapText="1" readingOrder="1"/>
    </xf>
    <xf numFmtId="0" fontId="41" fillId="44" borderId="10" xfId="0" applyFont="1" applyFill="1" applyBorder="1" applyAlignment="1">
      <alignment vertical="top" wrapText="1"/>
    </xf>
    <xf numFmtId="1" fontId="41" fillId="44" borderId="10" xfId="0" applyNumberFormat="1" applyFont="1" applyFill="1" applyBorder="1" applyAlignment="1">
      <alignment horizontal="right" vertical="center" wrapText="1" readingOrder="1"/>
    </xf>
    <xf numFmtId="0" fontId="42" fillId="44" borderId="20" xfId="0" applyFont="1" applyFill="1" applyBorder="1" applyAlignment="1">
      <alignment horizontal="right" readingOrder="1"/>
    </xf>
    <xf numFmtId="1" fontId="40" fillId="42" borderId="20" xfId="0" applyNumberFormat="1" applyFont="1" applyFill="1" applyBorder="1" applyAlignment="1">
      <alignment/>
    </xf>
    <xf numFmtId="1" fontId="40" fillId="0" borderId="20" xfId="0" applyNumberFormat="1" applyFont="1" applyBorder="1" applyAlignment="1">
      <alignment horizontal="right" readingOrder="1"/>
    </xf>
    <xf numFmtId="1" fontId="40" fillId="42" borderId="20" xfId="0" applyNumberFormat="1" applyFont="1" applyFill="1" applyBorder="1" applyAlignment="1">
      <alignment horizontal="right" readingOrder="1"/>
    </xf>
    <xf numFmtId="1" fontId="42" fillId="44" borderId="20" xfId="0" applyNumberFormat="1" applyFont="1" applyFill="1" applyBorder="1" applyAlignment="1">
      <alignment/>
    </xf>
    <xf numFmtId="0" fontId="42" fillId="44" borderId="20" xfId="0" applyFont="1" applyFill="1" applyBorder="1" applyAlignment="1">
      <alignment/>
    </xf>
    <xf numFmtId="0" fontId="42" fillId="44" borderId="0" xfId="0" applyFont="1" applyFill="1" applyAlignment="1">
      <alignment vertical="center"/>
    </xf>
    <xf numFmtId="0" fontId="40" fillId="33" borderId="20" xfId="0" applyFont="1" applyFill="1" applyBorder="1" applyAlignment="1">
      <alignment/>
    </xf>
    <xf numFmtId="164" fontId="40" fillId="3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36" fillId="36" borderId="47" xfId="0" applyFont="1" applyFill="1" applyBorder="1" applyAlignment="1">
      <alignment horizontal="center" vertical="center" wrapText="1"/>
    </xf>
    <xf numFmtId="0" fontId="36" fillId="36" borderId="45" xfId="0" applyFont="1" applyFill="1" applyBorder="1" applyAlignment="1">
      <alignment horizontal="center" vertical="center"/>
    </xf>
    <xf numFmtId="0" fontId="36" fillId="36" borderId="48" xfId="0" applyFont="1" applyFill="1" applyBorder="1" applyAlignment="1">
      <alignment horizontal="center" vertical="center" wrapText="1"/>
    </xf>
    <xf numFmtId="0" fontId="36" fillId="36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1" fillId="44" borderId="10" xfId="0" applyFont="1" applyFill="1" applyBorder="1" applyAlignment="1">
      <alignment wrapText="1"/>
    </xf>
    <xf numFmtId="1" fontId="41" fillId="44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/>
    </xf>
    <xf numFmtId="0" fontId="83" fillId="45" borderId="4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1" fontId="26" fillId="0" borderId="51" xfId="0" applyNumberFormat="1" applyFont="1" applyFill="1" applyBorder="1" applyAlignment="1">
      <alignment/>
    </xf>
    <xf numFmtId="1" fontId="4" fillId="0" borderId="49" xfId="0" applyNumberFormat="1" applyFont="1" applyFill="1" applyBorder="1" applyAlignment="1">
      <alignment/>
    </xf>
    <xf numFmtId="0" fontId="27" fillId="0" borderId="49" xfId="0" applyFont="1" applyFill="1" applyBorder="1" applyAlignment="1">
      <alignment/>
    </xf>
    <xf numFmtId="1" fontId="4" fillId="38" borderId="49" xfId="0" applyNumberFormat="1" applyFont="1" applyFill="1" applyBorder="1" applyAlignment="1">
      <alignment/>
    </xf>
    <xf numFmtId="1" fontId="26" fillId="0" borderId="49" xfId="0" applyNumberFormat="1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1" fontId="4" fillId="39" borderId="49" xfId="0" applyNumberFormat="1" applyFont="1" applyFill="1" applyBorder="1" applyAlignment="1">
      <alignment/>
    </xf>
    <xf numFmtId="1" fontId="28" fillId="0" borderId="49" xfId="0" applyNumberFormat="1" applyFont="1" applyFill="1" applyBorder="1" applyAlignment="1">
      <alignment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/>
    </xf>
    <xf numFmtId="0" fontId="15" fillId="36" borderId="52" xfId="0" applyFont="1" applyFill="1" applyBorder="1" applyAlignment="1">
      <alignment wrapText="1"/>
    </xf>
    <xf numFmtId="0" fontId="3" fillId="36" borderId="52" xfId="0" applyFont="1" applyFill="1" applyBorder="1" applyAlignment="1">
      <alignment/>
    </xf>
    <xf numFmtId="0" fontId="16" fillId="36" borderId="52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3" fillId="36" borderId="53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1" fontId="26" fillId="36" borderId="54" xfId="0" applyNumberFormat="1" applyFont="1" applyFill="1" applyBorder="1" applyAlignment="1">
      <alignment/>
    </xf>
    <xf numFmtId="1" fontId="4" fillId="36" borderId="52" xfId="0" applyNumberFormat="1" applyFont="1" applyFill="1" applyBorder="1" applyAlignment="1">
      <alignment/>
    </xf>
    <xf numFmtId="0" fontId="27" fillId="36" borderId="52" xfId="0" applyFont="1" applyFill="1" applyBorder="1" applyAlignment="1">
      <alignment/>
    </xf>
    <xf numFmtId="1" fontId="26" fillId="36" borderId="52" xfId="0" applyNumberFormat="1" applyFont="1" applyFill="1" applyBorder="1" applyAlignment="1">
      <alignment/>
    </xf>
    <xf numFmtId="164" fontId="3" fillId="36" borderId="52" xfId="0" applyNumberFormat="1" applyFont="1" applyFill="1" applyBorder="1" applyAlignment="1">
      <alignment/>
    </xf>
    <xf numFmtId="0" fontId="3" fillId="36" borderId="52" xfId="0" applyFont="1" applyFill="1" applyBorder="1" applyAlignment="1">
      <alignment horizontal="center"/>
    </xf>
    <xf numFmtId="1" fontId="28" fillId="36" borderId="52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43" fillId="0" borderId="24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83" fillId="45" borderId="10" xfId="0" applyFont="1" applyFill="1" applyBorder="1" applyAlignment="1">
      <alignment horizontal="center" vertical="top" wrapText="1"/>
    </xf>
    <xf numFmtId="0" fontId="15" fillId="36" borderId="27" xfId="0" applyFont="1" applyFill="1" applyBorder="1" applyAlignment="1">
      <alignment wrapText="1"/>
    </xf>
    <xf numFmtId="0" fontId="16" fillId="0" borderId="27" xfId="0" applyFont="1" applyFill="1" applyBorder="1" applyAlignment="1">
      <alignment/>
    </xf>
    <xf numFmtId="0" fontId="83" fillId="45" borderId="45" xfId="0" applyFont="1" applyFill="1" applyBorder="1" applyAlignment="1">
      <alignment horizontal="center" vertical="top" wrapText="1"/>
    </xf>
    <xf numFmtId="0" fontId="83" fillId="4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15" fillId="0" borderId="50" xfId="0" applyFont="1" applyFill="1" applyBorder="1" applyAlignment="1">
      <alignment wrapText="1"/>
    </xf>
    <xf numFmtId="0" fontId="84" fillId="45" borderId="10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/>
    </xf>
    <xf numFmtId="0" fontId="3" fillId="46" borderId="20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51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40" borderId="21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25" xfId="0" applyFont="1" applyFill="1" applyBorder="1" applyAlignment="1">
      <alignment wrapText="1"/>
    </xf>
    <xf numFmtId="0" fontId="45" fillId="0" borderId="20" xfId="0" applyFont="1" applyFill="1" applyBorder="1" applyAlignment="1">
      <alignment/>
    </xf>
    <xf numFmtId="0" fontId="83" fillId="0" borderId="0" xfId="0" applyFont="1" applyAlignment="1">
      <alignment/>
    </xf>
    <xf numFmtId="16" fontId="4" fillId="0" borderId="20" xfId="0" applyNumberFormat="1" applyFont="1" applyFill="1" applyBorder="1" applyAlignment="1">
      <alignment/>
    </xf>
    <xf numFmtId="0" fontId="85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15" fillId="46" borderId="20" xfId="0" applyFont="1" applyFill="1" applyBorder="1" applyAlignment="1">
      <alignment/>
    </xf>
    <xf numFmtId="1" fontId="86" fillId="0" borderId="20" xfId="0" applyNumberFormat="1" applyFont="1" applyFill="1" applyBorder="1" applyAlignment="1">
      <alignment/>
    </xf>
    <xf numFmtId="0" fontId="44" fillId="36" borderId="24" xfId="0" applyFont="1" applyFill="1" applyBorder="1" applyAlignment="1">
      <alignment/>
    </xf>
    <xf numFmtId="0" fontId="20" fillId="36" borderId="0" xfId="0" applyFont="1" applyFill="1" applyAlignment="1">
      <alignment horizontal="center" wrapText="1"/>
    </xf>
    <xf numFmtId="0" fontId="19" fillId="36" borderId="20" xfId="0" applyFont="1" applyFill="1" applyBorder="1" applyAlignment="1">
      <alignment horizontal="center" vertical="center" wrapText="1"/>
    </xf>
    <xf numFmtId="0" fontId="23" fillId="47" borderId="20" xfId="0" applyFont="1" applyFill="1" applyBorder="1" applyAlignment="1">
      <alignment horizontal="center" wrapText="1"/>
    </xf>
    <xf numFmtId="0" fontId="12" fillId="36" borderId="20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textRotation="90"/>
    </xf>
    <xf numFmtId="0" fontId="4" fillId="36" borderId="23" xfId="0" applyFont="1" applyFill="1" applyBorder="1" applyAlignment="1">
      <alignment horizontal="center" textRotation="90"/>
    </xf>
    <xf numFmtId="0" fontId="4" fillId="36" borderId="47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textRotation="90" wrapText="1"/>
    </xf>
    <xf numFmtId="0" fontId="26" fillId="33" borderId="56" xfId="0" applyFont="1" applyFill="1" applyBorder="1" applyAlignment="1">
      <alignment horizontal="center" vertical="center" textRotation="90" wrapText="1"/>
    </xf>
    <xf numFmtId="0" fontId="26" fillId="33" borderId="28" xfId="0" applyFont="1" applyFill="1" applyBorder="1" applyAlignment="1">
      <alignment horizontal="center" vertical="center" textRotation="90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63" xfId="0" applyFont="1" applyFill="1" applyBorder="1" applyAlignment="1">
      <alignment horizontal="left" vertical="center" wrapText="1"/>
    </xf>
    <xf numFmtId="0" fontId="10" fillId="33" borderId="62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/>
    </xf>
    <xf numFmtId="0" fontId="10" fillId="33" borderId="63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48" borderId="38" xfId="0" applyFont="1" applyFill="1" applyBorder="1" applyAlignment="1">
      <alignment textRotation="90" wrapText="1"/>
    </xf>
    <xf numFmtId="0" fontId="3" fillId="48" borderId="0" xfId="0" applyFont="1" applyFill="1" applyBorder="1" applyAlignment="1">
      <alignment textRotation="90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textRotation="90" wrapText="1"/>
    </xf>
    <xf numFmtId="0" fontId="26" fillId="33" borderId="22" xfId="0" applyFont="1" applyFill="1" applyBorder="1" applyAlignment="1">
      <alignment horizontal="center" textRotation="90" wrapText="1"/>
    </xf>
    <xf numFmtId="0" fontId="26" fillId="33" borderId="31" xfId="0" applyFont="1" applyFill="1" applyBorder="1" applyAlignment="1">
      <alignment horizontal="center" textRotation="90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73" xfId="0" applyFont="1" applyBorder="1" applyAlignment="1">
      <alignment horizontal="right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29">
      <selection activeCell="L54" sqref="L54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208" t="s">
        <v>96</v>
      </c>
      <c r="B1" s="209" t="s">
        <v>83</v>
      </c>
      <c r="C1" s="210" t="s">
        <v>84</v>
      </c>
      <c r="D1" s="211" t="s">
        <v>85</v>
      </c>
      <c r="E1" s="208" t="s">
        <v>97</v>
      </c>
    </row>
    <row r="2" spans="1:5" ht="24" customHeight="1" hidden="1">
      <c r="A2" s="212" t="s">
        <v>46</v>
      </c>
      <c r="B2" s="213">
        <v>22</v>
      </c>
      <c r="C2" s="213">
        <v>23</v>
      </c>
      <c r="D2" s="213">
        <v>24</v>
      </c>
      <c r="E2" s="213">
        <v>25</v>
      </c>
    </row>
    <row r="3" spans="1:5" ht="21" customHeight="1" hidden="1">
      <c r="A3" s="214" t="s">
        <v>86</v>
      </c>
      <c r="B3" s="215">
        <v>18</v>
      </c>
      <c r="C3" s="215">
        <v>19</v>
      </c>
      <c r="D3" s="215">
        <v>20</v>
      </c>
      <c r="E3" s="215">
        <v>22</v>
      </c>
    </row>
    <row r="4" spans="1:5" ht="25.5" customHeight="1" hidden="1">
      <c r="A4" s="228" t="s">
        <v>87</v>
      </c>
      <c r="B4" s="229">
        <v>10</v>
      </c>
      <c r="C4" s="229">
        <v>7</v>
      </c>
      <c r="D4" s="229">
        <v>6</v>
      </c>
      <c r="E4" s="229">
        <v>5</v>
      </c>
    </row>
    <row r="5" spans="1:5" ht="25.5" customHeight="1" hidden="1">
      <c r="A5" s="230" t="s">
        <v>5</v>
      </c>
      <c r="B5" s="231"/>
      <c r="C5" s="231"/>
      <c r="D5" s="231"/>
      <c r="E5" s="231"/>
    </row>
    <row r="6" spans="1:5" ht="15" customHeight="1" hidden="1">
      <c r="A6" s="230" t="s">
        <v>117</v>
      </c>
      <c r="B6" s="231"/>
      <c r="C6" s="231"/>
      <c r="D6" s="231"/>
      <c r="E6" s="231"/>
    </row>
    <row r="7" spans="1:5" ht="22.5" customHeight="1" hidden="1">
      <c r="A7" s="232" t="s">
        <v>88</v>
      </c>
      <c r="B7" s="233"/>
      <c r="C7" s="233"/>
      <c r="D7" s="233"/>
      <c r="E7" s="233"/>
    </row>
    <row r="8" spans="1:5" ht="16.5" hidden="1">
      <c r="A8" s="214" t="s">
        <v>89</v>
      </c>
      <c r="B8" s="240">
        <f>SUM(B4:B7)</f>
        <v>10</v>
      </c>
      <c r="C8" s="240">
        <f>SUM(C4:C7)</f>
        <v>7</v>
      </c>
      <c r="D8" s="240">
        <f>SUM(D4:D7)</f>
        <v>6</v>
      </c>
      <c r="E8" s="240">
        <f>SUM(E4:E7)</f>
        <v>5</v>
      </c>
    </row>
    <row r="9" spans="1:5" ht="16.5" hidden="1">
      <c r="A9" s="232" t="s">
        <v>8</v>
      </c>
      <c r="B9" s="233"/>
      <c r="C9" s="233"/>
      <c r="D9" s="233"/>
      <c r="E9" s="233"/>
    </row>
    <row r="10" spans="1:5" ht="16.5" hidden="1">
      <c r="A10" s="232" t="s">
        <v>7</v>
      </c>
      <c r="B10" s="233"/>
      <c r="C10" s="233"/>
      <c r="D10" s="233"/>
      <c r="E10" s="233"/>
    </row>
    <row r="11" spans="1:5" ht="16.5" hidden="1">
      <c r="A11" s="232" t="s">
        <v>6</v>
      </c>
      <c r="B11" s="233"/>
      <c r="C11" s="233"/>
      <c r="D11" s="233"/>
      <c r="E11" s="233"/>
    </row>
    <row r="12" spans="1:5" ht="23.25" customHeight="1" hidden="1">
      <c r="A12" s="232" t="s">
        <v>116</v>
      </c>
      <c r="B12" s="233"/>
      <c r="C12" s="233"/>
      <c r="D12" s="233"/>
      <c r="E12" s="233"/>
    </row>
    <row r="13" spans="1:5" ht="18.75" customHeight="1" hidden="1">
      <c r="A13" s="232" t="s">
        <v>88</v>
      </c>
      <c r="B13" s="233"/>
      <c r="C13" s="233"/>
      <c r="D13" s="233"/>
      <c r="E13" s="233"/>
    </row>
    <row r="14" spans="1:5" ht="18" customHeight="1" hidden="1">
      <c r="A14" s="232" t="s">
        <v>90</v>
      </c>
      <c r="B14" s="233"/>
      <c r="C14" s="233"/>
      <c r="D14" s="233"/>
      <c r="E14" s="233"/>
    </row>
    <row r="15" spans="1:5" ht="16.5" hidden="1">
      <c r="A15" s="216" t="s">
        <v>91</v>
      </c>
      <c r="B15" s="217">
        <f>(B16-B8)</f>
        <v>2.2222222222222214</v>
      </c>
      <c r="C15" s="217">
        <f>(C16-C8)</f>
        <v>1.473684210526315</v>
      </c>
      <c r="D15" s="217">
        <f>(D16-D8)</f>
        <v>1.2000000000000002</v>
      </c>
      <c r="E15" s="217">
        <f>(E16-E8)</f>
        <v>0.6818181818181817</v>
      </c>
    </row>
    <row r="16" spans="1:5" ht="21" customHeight="1" hidden="1">
      <c r="A16" s="216" t="s">
        <v>92</v>
      </c>
      <c r="B16" s="218">
        <f>(B2*B25/40)</f>
        <v>12.222222222222221</v>
      </c>
      <c r="C16" s="218">
        <f>(C2*C25/40)</f>
        <v>8.473684210526315</v>
      </c>
      <c r="D16" s="218">
        <f>(D2*D25/40)</f>
        <v>7.2</v>
      </c>
      <c r="E16" s="218">
        <f>(E2*E25/40)</f>
        <v>5.681818181818182</v>
      </c>
    </row>
    <row r="17" spans="1:5" ht="16.5" hidden="1">
      <c r="A17" s="219" t="s">
        <v>93</v>
      </c>
      <c r="B17" s="220">
        <f>(B4*20/60)</f>
        <v>3.3333333333333335</v>
      </c>
      <c r="C17" s="220">
        <f>(C4*20/60)</f>
        <v>2.3333333333333335</v>
      </c>
      <c r="D17" s="220">
        <f>(D4*20/60)</f>
        <v>2</v>
      </c>
      <c r="E17" s="220">
        <f>(E4*20/60)</f>
        <v>1.6666666666666667</v>
      </c>
    </row>
    <row r="18" spans="1:5" ht="16.5" hidden="1">
      <c r="A18" s="221" t="s">
        <v>93</v>
      </c>
      <c r="B18" s="222">
        <f>CEILING(B17,0.5)</f>
        <v>3.5</v>
      </c>
      <c r="C18" s="222">
        <f>CEILING(C17,0.5)</f>
        <v>2.5</v>
      </c>
      <c r="D18" s="222">
        <f>CEILING(D17,0.5)</f>
        <v>2</v>
      </c>
      <c r="E18" s="222">
        <f>CEILING(E17,0.5)</f>
        <v>2</v>
      </c>
    </row>
    <row r="19" spans="1:5" ht="16.5" hidden="1">
      <c r="A19" s="234" t="s">
        <v>24</v>
      </c>
      <c r="B19" s="235">
        <f>(B5)</f>
        <v>0</v>
      </c>
      <c r="C19" s="235">
        <f>(C5)</f>
        <v>0</v>
      </c>
      <c r="D19" s="235">
        <f>(D5)</f>
        <v>0</v>
      </c>
      <c r="E19" s="235">
        <f>(E5)</f>
        <v>0</v>
      </c>
    </row>
    <row r="20" spans="1:5" ht="24.75" customHeight="1" hidden="1">
      <c r="A20" s="230" t="s">
        <v>88</v>
      </c>
      <c r="B20" s="236">
        <f>(B7)</f>
        <v>0</v>
      </c>
      <c r="C20" s="236">
        <f>(C7)</f>
        <v>0</v>
      </c>
      <c r="D20" s="236">
        <f>(D7)</f>
        <v>0</v>
      </c>
      <c r="E20" s="236">
        <f>(E7)</f>
        <v>0</v>
      </c>
    </row>
    <row r="21" spans="1:5" ht="20.25" customHeight="1" hidden="1">
      <c r="A21" s="232" t="s">
        <v>90</v>
      </c>
      <c r="B21" s="235"/>
      <c r="C21" s="235"/>
      <c r="D21" s="235">
        <f>(D14)</f>
        <v>0</v>
      </c>
      <c r="E21" s="235">
        <f>(E14)</f>
        <v>0</v>
      </c>
    </row>
    <row r="22" spans="1:5" ht="16.5" hidden="1">
      <c r="A22" s="237" t="s">
        <v>94</v>
      </c>
      <c r="B22" s="238">
        <f>(B24-B21-B20-B19-B17)</f>
        <v>6.666666666666666</v>
      </c>
      <c r="C22" s="238">
        <f>(C24-C21-C20-C19-C17)</f>
        <v>3.929824561403509</v>
      </c>
      <c r="D22" s="238">
        <f>(D24-D21-D20-D19-D17)</f>
        <v>2.8</v>
      </c>
      <c r="E22" s="238">
        <f>(E24-E21-E20-E19-E17)</f>
        <v>1.7424242424242433</v>
      </c>
    </row>
    <row r="23" spans="1:5" ht="16.5" hidden="1">
      <c r="A23" s="237" t="s">
        <v>94</v>
      </c>
      <c r="B23" s="239">
        <f>CEILING(B22,0.5)</f>
        <v>7</v>
      </c>
      <c r="C23" s="239">
        <f>CEILING(C22,0.5)</f>
        <v>4</v>
      </c>
      <c r="D23" s="239">
        <f>CEILING(D22,0.5)</f>
        <v>3</v>
      </c>
      <c r="E23" s="239">
        <f>CEILING(E22,0.5)</f>
        <v>2</v>
      </c>
    </row>
    <row r="24" spans="1:5" ht="16.5" hidden="1">
      <c r="A24" s="223" t="s">
        <v>95</v>
      </c>
      <c r="B24" s="224">
        <f>(B25-B16)</f>
        <v>10</v>
      </c>
      <c r="C24" s="224">
        <f>(C25-C16)</f>
        <v>6.2631578947368425</v>
      </c>
      <c r="D24" s="224">
        <f>(D25-D16)</f>
        <v>4.8</v>
      </c>
      <c r="E24" s="224">
        <f>(E25-E16)</f>
        <v>3.40909090909091</v>
      </c>
    </row>
    <row r="25" spans="1:5" ht="16.5" hidden="1">
      <c r="A25" s="225" t="s">
        <v>30</v>
      </c>
      <c r="B25" s="226">
        <f>(B8*40/B3)</f>
        <v>22.22222222222222</v>
      </c>
      <c r="C25" s="226">
        <f>(C8*40/C3)</f>
        <v>14.736842105263158</v>
      </c>
      <c r="D25" s="226">
        <f>(D8*40/D3)</f>
        <v>12</v>
      </c>
      <c r="E25" s="226">
        <f>(E8*40/E3)</f>
        <v>9.090909090909092</v>
      </c>
    </row>
    <row r="26" spans="1:5" ht="16.5" hidden="1">
      <c r="A26" s="227"/>
      <c r="B26" s="207"/>
      <c r="C26" s="227"/>
      <c r="D26" s="207"/>
      <c r="E26" s="207"/>
    </row>
    <row r="27" spans="1:5" ht="16.5" hidden="1">
      <c r="A27" s="241" t="s">
        <v>127</v>
      </c>
      <c r="B27" s="207"/>
      <c r="C27" s="207"/>
      <c r="D27" s="207"/>
      <c r="E27" s="207"/>
    </row>
    <row r="28" ht="12.75" hidden="1"/>
    <row r="29" ht="15.75">
      <c r="A29" s="276" t="s">
        <v>129</v>
      </c>
    </row>
    <row r="31" ht="15.75">
      <c r="A31" s="276" t="s">
        <v>137</v>
      </c>
    </row>
    <row r="32" ht="15.75">
      <c r="A32" s="276"/>
    </row>
    <row r="34" spans="1:9" ht="12.75">
      <c r="A34" s="92" t="s">
        <v>139</v>
      </c>
      <c r="I34" s="281" t="s">
        <v>138</v>
      </c>
    </row>
    <row r="35" spans="1:12" ht="15.75">
      <c r="A35" s="353" t="s">
        <v>128</v>
      </c>
      <c r="B35" s="352" t="s">
        <v>130</v>
      </c>
      <c r="C35" s="352"/>
      <c r="D35" s="352"/>
      <c r="E35" s="352"/>
      <c r="F35" s="352"/>
      <c r="I35" s="351" t="s">
        <v>128</v>
      </c>
      <c r="J35" s="350" t="s">
        <v>131</v>
      </c>
      <c r="K35" s="350"/>
      <c r="L35" s="350"/>
    </row>
    <row r="36" spans="1:12" ht="33">
      <c r="A36" s="353"/>
      <c r="B36" s="277">
        <v>1</v>
      </c>
      <c r="C36" s="278">
        <v>2</v>
      </c>
      <c r="D36" s="279">
        <v>3</v>
      </c>
      <c r="E36" s="280">
        <v>4</v>
      </c>
      <c r="F36" s="273" t="s">
        <v>98</v>
      </c>
      <c r="I36" s="351"/>
      <c r="J36" s="249" t="s">
        <v>132</v>
      </c>
      <c r="K36" s="249" t="s">
        <v>133</v>
      </c>
      <c r="L36" s="249" t="s">
        <v>134</v>
      </c>
    </row>
    <row r="37" spans="1:12" ht="33">
      <c r="A37" s="264" t="s">
        <v>87</v>
      </c>
      <c r="B37" s="229">
        <v>4</v>
      </c>
      <c r="C37" s="229">
        <v>4</v>
      </c>
      <c r="D37" s="229">
        <v>4</v>
      </c>
      <c r="E37" s="242">
        <v>4</v>
      </c>
      <c r="F37" s="274">
        <f>SUM(B37:E37)</f>
        <v>16</v>
      </c>
      <c r="I37" s="264" t="s">
        <v>87</v>
      </c>
      <c r="J37" s="255">
        <v>12</v>
      </c>
      <c r="K37" s="255">
        <v>14</v>
      </c>
      <c r="L37" s="255">
        <v>14</v>
      </c>
    </row>
    <row r="38" spans="1:12" ht="16.5">
      <c r="A38" s="230" t="s">
        <v>5</v>
      </c>
      <c r="B38" s="231">
        <v>0</v>
      </c>
      <c r="C38" s="231"/>
      <c r="D38" s="231"/>
      <c r="E38" s="243"/>
      <c r="F38" s="274">
        <f aca="true" t="shared" si="0" ref="F38:F54">SUM(B38:E38)</f>
        <v>0</v>
      </c>
      <c r="I38" s="230" t="s">
        <v>5</v>
      </c>
      <c r="J38" s="256">
        <v>2</v>
      </c>
      <c r="K38" s="256"/>
      <c r="L38" s="256">
        <v>2</v>
      </c>
    </row>
    <row r="39" spans="1:12" ht="32.25" customHeight="1">
      <c r="A39" s="230" t="s">
        <v>117</v>
      </c>
      <c r="B39" s="231"/>
      <c r="C39" s="231"/>
      <c r="D39" s="231"/>
      <c r="E39" s="243"/>
      <c r="F39" s="274">
        <f t="shared" si="0"/>
        <v>0</v>
      </c>
      <c r="I39" s="230" t="s">
        <v>117</v>
      </c>
      <c r="J39" s="256">
        <v>2</v>
      </c>
      <c r="K39" s="256"/>
      <c r="L39" s="256"/>
    </row>
    <row r="40" spans="1:12" ht="22.5" customHeight="1">
      <c r="A40" s="232" t="s">
        <v>88</v>
      </c>
      <c r="B40" s="233">
        <v>2</v>
      </c>
      <c r="C40" s="233"/>
      <c r="D40" s="233"/>
      <c r="E40" s="244"/>
      <c r="F40" s="274">
        <f t="shared" si="0"/>
        <v>2</v>
      </c>
      <c r="I40" s="232" t="s">
        <v>88</v>
      </c>
      <c r="J40" s="257"/>
      <c r="K40" s="257"/>
      <c r="L40" s="257">
        <v>3</v>
      </c>
    </row>
    <row r="41" spans="1:12" ht="16.5">
      <c r="A41" s="214" t="s">
        <v>89</v>
      </c>
      <c r="B41" s="240">
        <f>SUM(B37:B40)</f>
        <v>6</v>
      </c>
      <c r="C41" s="240">
        <f>SUM(C37:C40)</f>
        <v>4</v>
      </c>
      <c r="D41" s="240">
        <f>SUM(D37:D40)</f>
        <v>4</v>
      </c>
      <c r="E41" s="245">
        <f>SUM(E37:E40)</f>
        <v>4</v>
      </c>
      <c r="F41" s="272">
        <f t="shared" si="0"/>
        <v>18</v>
      </c>
      <c r="I41" s="214" t="s">
        <v>89</v>
      </c>
      <c r="J41" s="258">
        <f>SUM(J37:J40)</f>
        <v>16</v>
      </c>
      <c r="K41" s="258">
        <f>SUM(K37:K40)</f>
        <v>14</v>
      </c>
      <c r="L41" s="258">
        <f>SUM(L37:L40)</f>
        <v>19</v>
      </c>
    </row>
    <row r="42" spans="1:12" ht="16.5">
      <c r="A42" s="232" t="s">
        <v>8</v>
      </c>
      <c r="B42" s="233">
        <v>2</v>
      </c>
      <c r="C42" s="233">
        <v>2</v>
      </c>
      <c r="D42" s="233">
        <v>1</v>
      </c>
      <c r="E42" s="244">
        <v>1</v>
      </c>
      <c r="F42" s="274">
        <f t="shared" si="0"/>
        <v>6</v>
      </c>
      <c r="I42" s="232" t="s">
        <v>8</v>
      </c>
      <c r="J42" s="257">
        <v>4</v>
      </c>
      <c r="K42" s="257">
        <v>4</v>
      </c>
      <c r="L42" s="257">
        <v>2</v>
      </c>
    </row>
    <row r="43" spans="1:12" ht="16.5">
      <c r="A43" s="232" t="s">
        <v>7</v>
      </c>
      <c r="B43" s="233"/>
      <c r="C43" s="233"/>
      <c r="D43" s="233"/>
      <c r="E43" s="244"/>
      <c r="F43" s="274">
        <f t="shared" si="0"/>
        <v>0</v>
      </c>
      <c r="I43" s="232" t="s">
        <v>7</v>
      </c>
      <c r="J43" s="257">
        <v>1</v>
      </c>
      <c r="K43" s="257">
        <v>1</v>
      </c>
      <c r="L43" s="257">
        <v>1</v>
      </c>
    </row>
    <row r="44" spans="1:12" ht="16.5">
      <c r="A44" s="232" t="s">
        <v>6</v>
      </c>
      <c r="B44" s="233"/>
      <c r="C44" s="233"/>
      <c r="D44" s="233"/>
      <c r="E44" s="244"/>
      <c r="F44" s="274">
        <f t="shared" si="0"/>
        <v>0</v>
      </c>
      <c r="I44" s="232" t="s">
        <v>6</v>
      </c>
      <c r="J44" s="257"/>
      <c r="K44" s="257">
        <v>1</v>
      </c>
      <c r="L44" s="257">
        <v>2</v>
      </c>
    </row>
    <row r="45" spans="1:12" ht="18.75" customHeight="1">
      <c r="A45" s="232" t="s">
        <v>116</v>
      </c>
      <c r="B45" s="233"/>
      <c r="C45" s="233"/>
      <c r="D45" s="233"/>
      <c r="E45" s="244"/>
      <c r="F45" s="274">
        <f t="shared" si="0"/>
        <v>0</v>
      </c>
      <c r="I45" s="232" t="s">
        <v>116</v>
      </c>
      <c r="J45" s="257">
        <v>1</v>
      </c>
      <c r="K45" s="257"/>
      <c r="L45" s="257"/>
    </row>
    <row r="46" spans="1:12" ht="21" customHeight="1">
      <c r="A46" s="232" t="s">
        <v>88</v>
      </c>
      <c r="B46" s="233"/>
      <c r="C46" s="233"/>
      <c r="D46" s="233"/>
      <c r="E46" s="244"/>
      <c r="F46" s="274">
        <f t="shared" si="0"/>
        <v>0</v>
      </c>
      <c r="I46" s="232" t="s">
        <v>88</v>
      </c>
      <c r="J46" s="257"/>
      <c r="K46" s="257"/>
      <c r="L46" s="257"/>
    </row>
    <row r="47" spans="1:12" ht="23.25" customHeight="1">
      <c r="A47" s="232" t="s">
        <v>90</v>
      </c>
      <c r="B47" s="233"/>
      <c r="C47" s="233"/>
      <c r="D47" s="233"/>
      <c r="E47" s="244"/>
      <c r="F47" s="274">
        <f t="shared" si="0"/>
        <v>0</v>
      </c>
      <c r="I47" s="232" t="s">
        <v>90</v>
      </c>
      <c r="J47" s="257"/>
      <c r="K47" s="257"/>
      <c r="L47" s="257"/>
    </row>
    <row r="48" spans="1:12" ht="21" customHeight="1">
      <c r="A48" s="216" t="s">
        <v>136</v>
      </c>
      <c r="B48" s="217">
        <f>SUM(B42:B47)</f>
        <v>2</v>
      </c>
      <c r="C48" s="217">
        <f>SUM(C42:C47)</f>
        <v>2</v>
      </c>
      <c r="D48" s="217">
        <f>SUM(D42:D47)</f>
        <v>1</v>
      </c>
      <c r="E48" s="246">
        <f>SUM(E42:E47)</f>
        <v>1</v>
      </c>
      <c r="F48" s="250">
        <f t="shared" si="0"/>
        <v>6</v>
      </c>
      <c r="I48" s="216" t="s">
        <v>135</v>
      </c>
      <c r="J48" s="259">
        <f>SUM(J42:J47)</f>
        <v>6</v>
      </c>
      <c r="K48" s="259">
        <f>SUM(K42:K47)</f>
        <v>6</v>
      </c>
      <c r="L48" s="259">
        <f>SUM(L42:L47)</f>
        <v>5</v>
      </c>
    </row>
    <row r="49" spans="1:12" ht="18.75" customHeight="1">
      <c r="A49" s="265" t="s">
        <v>92</v>
      </c>
      <c r="B49" s="283">
        <f>(B41+B48)</f>
        <v>8</v>
      </c>
      <c r="C49" s="283">
        <f>(C41+C48)</f>
        <v>6</v>
      </c>
      <c r="D49" s="283">
        <f>(D41+D48)</f>
        <v>5</v>
      </c>
      <c r="E49" s="283">
        <f>(E41+E48)</f>
        <v>5</v>
      </c>
      <c r="F49" s="272">
        <f t="shared" si="0"/>
        <v>24</v>
      </c>
      <c r="I49" s="265" t="s">
        <v>92</v>
      </c>
      <c r="J49" s="266">
        <f>(J41+J48)</f>
        <v>22</v>
      </c>
      <c r="K49" s="266">
        <f>(K41+K48)</f>
        <v>20</v>
      </c>
      <c r="L49" s="266">
        <f>(L41+L48)</f>
        <v>24</v>
      </c>
    </row>
    <row r="50" spans="1:12" ht="16.5" hidden="1">
      <c r="A50" s="219" t="s">
        <v>93</v>
      </c>
      <c r="B50" s="220">
        <f>(B37*20/60)</f>
        <v>1.3333333333333333</v>
      </c>
      <c r="C50" s="220">
        <f>(C37*20/60)</f>
        <v>1.3333333333333333</v>
      </c>
      <c r="D50" s="220">
        <f>(D37*20/60)</f>
        <v>1.3333333333333333</v>
      </c>
      <c r="E50" s="247">
        <f>(E37*20/60)</f>
        <v>1.3333333333333333</v>
      </c>
      <c r="F50" s="250">
        <f t="shared" si="0"/>
        <v>5.333333333333333</v>
      </c>
      <c r="I50" s="219" t="s">
        <v>93</v>
      </c>
      <c r="J50" s="260">
        <f>(J37*20/60)</f>
        <v>4</v>
      </c>
      <c r="K50" s="260">
        <f>(K37*20/60)</f>
        <v>4.666666666666667</v>
      </c>
      <c r="L50" s="260">
        <f>(L37*20/60)</f>
        <v>4.666666666666667</v>
      </c>
    </row>
    <row r="51" spans="1:12" ht="16.5">
      <c r="A51" s="221" t="s">
        <v>93</v>
      </c>
      <c r="B51" s="222">
        <f>CEILING(B50,0.5)</f>
        <v>1.5</v>
      </c>
      <c r="C51" s="222">
        <f>CEILING(C50,0.5)</f>
        <v>1.5</v>
      </c>
      <c r="D51" s="222">
        <f>CEILING(D50,0.5)</f>
        <v>1.5</v>
      </c>
      <c r="E51" s="248">
        <f>CEILING(E50,0.5)</f>
        <v>1.5</v>
      </c>
      <c r="F51" s="250">
        <f t="shared" si="0"/>
        <v>6</v>
      </c>
      <c r="I51" s="221" t="s">
        <v>93</v>
      </c>
      <c r="J51" s="261">
        <f>CEILING(J50,0.5)</f>
        <v>4</v>
      </c>
      <c r="K51" s="261">
        <f>CEILING(K50,0.5)</f>
        <v>5</v>
      </c>
      <c r="L51" s="261">
        <f>CEILING(L50,0.5)</f>
        <v>5</v>
      </c>
    </row>
    <row r="52" spans="1:12" ht="16.5">
      <c r="A52" s="234" t="s">
        <v>24</v>
      </c>
      <c r="B52" s="252">
        <f>(B38)</f>
        <v>0</v>
      </c>
      <c r="C52" s="252">
        <f>(C38)</f>
        <v>0</v>
      </c>
      <c r="D52" s="252">
        <f>(D38)</f>
        <v>0</v>
      </c>
      <c r="E52" s="253">
        <f>(E38)</f>
        <v>0</v>
      </c>
      <c r="F52" s="274">
        <f t="shared" si="0"/>
        <v>0</v>
      </c>
      <c r="I52" s="234" t="s">
        <v>24</v>
      </c>
      <c r="J52" s="262">
        <f>(J38)</f>
        <v>2</v>
      </c>
      <c r="K52" s="262">
        <f>(K38)</f>
        <v>0</v>
      </c>
      <c r="L52" s="262">
        <f>(L38)</f>
        <v>2</v>
      </c>
    </row>
    <row r="53" spans="1:12" ht="16.5">
      <c r="A53" s="230" t="s">
        <v>88</v>
      </c>
      <c r="B53" s="254">
        <f>(B40)</f>
        <v>2</v>
      </c>
      <c r="C53" s="254">
        <f>(C40)</f>
        <v>0</v>
      </c>
      <c r="D53" s="254">
        <f>(D40)</f>
        <v>0</v>
      </c>
      <c r="E53" s="254">
        <f>(E40)</f>
        <v>0</v>
      </c>
      <c r="F53" s="274">
        <f t="shared" si="0"/>
        <v>2</v>
      </c>
      <c r="I53" s="230" t="s">
        <v>88</v>
      </c>
      <c r="J53" s="263">
        <f>(J40)</f>
        <v>0</v>
      </c>
      <c r="K53" s="263">
        <f>(K40)</f>
        <v>0</v>
      </c>
      <c r="L53" s="263">
        <v>3</v>
      </c>
    </row>
    <row r="54" spans="1:12" ht="22.5" customHeight="1">
      <c r="A54" s="232" t="s">
        <v>90</v>
      </c>
      <c r="B54" s="252"/>
      <c r="C54" s="252"/>
      <c r="D54" s="252">
        <f>(D47)</f>
        <v>0</v>
      </c>
      <c r="E54" s="253">
        <f>(E47)</f>
        <v>0</v>
      </c>
      <c r="F54" s="274">
        <f t="shared" si="0"/>
        <v>0</v>
      </c>
      <c r="I54" s="232" t="s">
        <v>90</v>
      </c>
      <c r="J54" s="262"/>
      <c r="K54" s="262">
        <v>2</v>
      </c>
      <c r="L54" s="262">
        <f>(L47)</f>
        <v>0</v>
      </c>
    </row>
    <row r="55" spans="1:12" ht="16.5">
      <c r="A55" s="237" t="s">
        <v>94</v>
      </c>
      <c r="B55" s="251">
        <v>2</v>
      </c>
      <c r="C55" s="251">
        <v>2</v>
      </c>
      <c r="D55" s="251">
        <v>2</v>
      </c>
      <c r="E55" s="251">
        <v>2</v>
      </c>
      <c r="F55" s="275">
        <f>SUM(B55:E55)</f>
        <v>8</v>
      </c>
      <c r="I55" s="237" t="s">
        <v>94</v>
      </c>
      <c r="J55" s="269">
        <f>(J56-J51-J52-J53-J54)</f>
        <v>12</v>
      </c>
      <c r="K55" s="269">
        <f>(K56-K51-K52-K53-K54)</f>
        <v>13</v>
      </c>
      <c r="L55" s="269">
        <f>(L56-L51-L52-L53-L54)</f>
        <v>6</v>
      </c>
    </row>
    <row r="56" spans="1:12" ht="16.5">
      <c r="A56" s="223" t="s">
        <v>95</v>
      </c>
      <c r="B56" s="268">
        <f>SUM(B51:B55)</f>
        <v>5.5</v>
      </c>
      <c r="C56" s="268">
        <f>SUM(C51:C55)</f>
        <v>3.5</v>
      </c>
      <c r="D56" s="268">
        <f>SUM(D51:D55)</f>
        <v>3.5</v>
      </c>
      <c r="E56" s="268">
        <f>SUM(E51:E55)</f>
        <v>3.5</v>
      </c>
      <c r="F56" s="250">
        <f>SUM(B56:E56)</f>
        <v>16</v>
      </c>
      <c r="I56" s="223" t="s">
        <v>95</v>
      </c>
      <c r="J56" s="270">
        <f>(40-J49)</f>
        <v>18</v>
      </c>
      <c r="K56" s="270">
        <f>(40-K49)</f>
        <v>20</v>
      </c>
      <c r="L56" s="270">
        <f>(40-L49)</f>
        <v>16</v>
      </c>
    </row>
    <row r="57" spans="1:12" ht="33">
      <c r="A57" s="282" t="s">
        <v>30</v>
      </c>
      <c r="B57" s="271">
        <f>(B49+B56)</f>
        <v>13.5</v>
      </c>
      <c r="C57" s="271">
        <f>(C49+C56)</f>
        <v>9.5</v>
      </c>
      <c r="D57" s="271">
        <f>(D49+D56)</f>
        <v>8.5</v>
      </c>
      <c r="E57" s="271">
        <f>(E49+E56)</f>
        <v>8.5</v>
      </c>
      <c r="F57" s="272">
        <f>(F49+F56)</f>
        <v>40</v>
      </c>
      <c r="I57" s="282" t="s">
        <v>30</v>
      </c>
      <c r="J57" s="267">
        <f>(J49+J56)</f>
        <v>40</v>
      </c>
      <c r="K57" s="267">
        <f>(K49+K56)</f>
        <v>40</v>
      </c>
      <c r="L57" s="267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23.8515625" style="0" customWidth="1"/>
  </cols>
  <sheetData>
    <row r="1" spans="1:5" ht="33">
      <c r="A1" s="208" t="s">
        <v>96</v>
      </c>
      <c r="B1" s="209" t="s">
        <v>83</v>
      </c>
      <c r="C1" s="210" t="s">
        <v>84</v>
      </c>
      <c r="D1" s="211" t="s">
        <v>85</v>
      </c>
      <c r="E1" s="208" t="s">
        <v>97</v>
      </c>
    </row>
    <row r="2" spans="1:5" ht="24" customHeight="1">
      <c r="A2" s="212" t="s">
        <v>46</v>
      </c>
      <c r="B2" s="213">
        <v>17</v>
      </c>
      <c r="C2" s="213">
        <v>23</v>
      </c>
      <c r="D2" s="213">
        <v>24</v>
      </c>
      <c r="E2" s="213">
        <v>25</v>
      </c>
    </row>
    <row r="3" spans="1:5" ht="21" customHeight="1">
      <c r="A3" s="214" t="s">
        <v>86</v>
      </c>
      <c r="B3" s="215">
        <v>18</v>
      </c>
      <c r="C3" s="215">
        <v>19</v>
      </c>
      <c r="D3" s="215">
        <v>20</v>
      </c>
      <c r="E3" s="215">
        <v>22</v>
      </c>
    </row>
    <row r="4" spans="1:5" ht="25.5" customHeight="1">
      <c r="A4" s="228" t="s">
        <v>87</v>
      </c>
      <c r="B4" s="229">
        <v>8</v>
      </c>
      <c r="C4" s="229">
        <v>7</v>
      </c>
      <c r="D4" s="229">
        <v>11</v>
      </c>
      <c r="E4" s="229">
        <v>5</v>
      </c>
    </row>
    <row r="5" spans="1:5" ht="25.5" customHeight="1">
      <c r="A5" s="230" t="s">
        <v>5</v>
      </c>
      <c r="B5" s="231"/>
      <c r="C5" s="231"/>
      <c r="D5" s="231"/>
      <c r="E5" s="231"/>
    </row>
    <row r="6" spans="1:5" ht="15" customHeight="1">
      <c r="A6" s="230" t="s">
        <v>117</v>
      </c>
      <c r="B6" s="231"/>
      <c r="C6" s="231"/>
      <c r="D6" s="231"/>
      <c r="E6" s="231"/>
    </row>
    <row r="7" spans="1:5" ht="22.5" customHeight="1">
      <c r="A7" s="232" t="s">
        <v>88</v>
      </c>
      <c r="B7" s="233"/>
      <c r="C7" s="233"/>
      <c r="D7" s="233"/>
      <c r="E7" s="233"/>
    </row>
    <row r="8" spans="1:5" ht="16.5">
      <c r="A8" s="214" t="s">
        <v>89</v>
      </c>
      <c r="B8" s="240">
        <f>SUM(B4:B7)</f>
        <v>8</v>
      </c>
      <c r="C8" s="240">
        <f>SUM(C4:C7)</f>
        <v>7</v>
      </c>
      <c r="D8" s="240">
        <f>SUM(D4:D7)</f>
        <v>11</v>
      </c>
      <c r="E8" s="240">
        <f>SUM(E4:E7)</f>
        <v>5</v>
      </c>
    </row>
    <row r="9" spans="1:5" ht="16.5">
      <c r="A9" s="232" t="s">
        <v>8</v>
      </c>
      <c r="B9" s="233"/>
      <c r="C9" s="233"/>
      <c r="D9" s="233"/>
      <c r="E9" s="233"/>
    </row>
    <row r="10" spans="1:5" ht="16.5">
      <c r="A10" s="232" t="s">
        <v>7</v>
      </c>
      <c r="B10" s="233"/>
      <c r="C10" s="233"/>
      <c r="D10" s="233"/>
      <c r="E10" s="233"/>
    </row>
    <row r="11" spans="1:5" ht="16.5">
      <c r="A11" s="232" t="s">
        <v>6</v>
      </c>
      <c r="B11" s="233"/>
      <c r="C11" s="233"/>
      <c r="D11" s="233"/>
      <c r="E11" s="233"/>
    </row>
    <row r="12" spans="1:5" ht="23.25" customHeight="1">
      <c r="A12" s="232" t="s">
        <v>116</v>
      </c>
      <c r="B12" s="233"/>
      <c r="C12" s="233"/>
      <c r="D12" s="233"/>
      <c r="E12" s="233"/>
    </row>
    <row r="13" spans="1:5" ht="18.75" customHeight="1">
      <c r="A13" s="232" t="s">
        <v>88</v>
      </c>
      <c r="B13" s="233"/>
      <c r="C13" s="233"/>
      <c r="D13" s="233"/>
      <c r="E13" s="233"/>
    </row>
    <row r="14" spans="1:5" ht="18" customHeight="1">
      <c r="A14" s="232" t="s">
        <v>90</v>
      </c>
      <c r="B14" s="233"/>
      <c r="C14" s="233"/>
      <c r="D14" s="233"/>
      <c r="E14" s="233"/>
    </row>
    <row r="15" spans="1:5" ht="16.5">
      <c r="A15" s="216" t="s">
        <v>91</v>
      </c>
      <c r="B15" s="217">
        <f>(B16-B8)</f>
        <v>-0.44444444444444464</v>
      </c>
      <c r="C15" s="217">
        <f>(C16-C8)</f>
        <v>1.473684210526315</v>
      </c>
      <c r="D15" s="217">
        <v>0</v>
      </c>
      <c r="E15" s="217">
        <f>(E16-E8)</f>
        <v>0.6818181818181817</v>
      </c>
    </row>
    <row r="16" spans="1:5" ht="21" customHeight="1">
      <c r="A16" s="216" t="s">
        <v>92</v>
      </c>
      <c r="B16" s="218">
        <f>(B2*B25/40)</f>
        <v>7.555555555555555</v>
      </c>
      <c r="C16" s="218">
        <f>(C2*C25/40)</f>
        <v>8.473684210526315</v>
      </c>
      <c r="D16" s="218">
        <v>11</v>
      </c>
      <c r="E16" s="218">
        <f>(E2*E25/40)</f>
        <v>5.681818181818182</v>
      </c>
    </row>
    <row r="17" spans="1:5" ht="16.5" hidden="1">
      <c r="A17" s="219" t="s">
        <v>93</v>
      </c>
      <c r="B17" s="220">
        <f>(B4*20/60)</f>
        <v>2.6666666666666665</v>
      </c>
      <c r="C17" s="220">
        <f>(C4*20/60)</f>
        <v>2.3333333333333335</v>
      </c>
      <c r="D17" s="220">
        <f>(D4*20/60)</f>
        <v>3.6666666666666665</v>
      </c>
      <c r="E17" s="220">
        <f>(E4*20/60)</f>
        <v>1.6666666666666667</v>
      </c>
    </row>
    <row r="18" spans="1:5" ht="16.5">
      <c r="A18" s="221" t="s">
        <v>93</v>
      </c>
      <c r="B18" s="222">
        <f>CEILING(B17,0.5)</f>
        <v>3</v>
      </c>
      <c r="C18" s="222">
        <f>CEILING(C17,0.5)</f>
        <v>2.5</v>
      </c>
      <c r="D18" s="222">
        <f>CEILING(D17,0.5)</f>
        <v>4</v>
      </c>
      <c r="E18" s="222">
        <f>CEILING(E17,0.5)</f>
        <v>2</v>
      </c>
    </row>
    <row r="19" spans="1:5" ht="16.5">
      <c r="A19" s="234" t="s">
        <v>24</v>
      </c>
      <c r="B19" s="235">
        <f>(B5)</f>
        <v>0</v>
      </c>
      <c r="C19" s="235">
        <f>(C5)</f>
        <v>0</v>
      </c>
      <c r="D19" s="235">
        <f>(D5)</f>
        <v>0</v>
      </c>
      <c r="E19" s="235">
        <f>(E5)</f>
        <v>0</v>
      </c>
    </row>
    <row r="20" spans="1:5" ht="24.75" customHeight="1">
      <c r="A20" s="230" t="s">
        <v>88</v>
      </c>
      <c r="B20" s="236">
        <f>(B7)</f>
        <v>0</v>
      </c>
      <c r="C20" s="236">
        <f>(C7)</f>
        <v>0</v>
      </c>
      <c r="D20" s="236">
        <f>(D7)</f>
        <v>0</v>
      </c>
      <c r="E20" s="236">
        <f>(E7)</f>
        <v>0</v>
      </c>
    </row>
    <row r="21" spans="1:5" ht="20.25" customHeight="1">
      <c r="A21" s="232" t="s">
        <v>90</v>
      </c>
      <c r="B21" s="235"/>
      <c r="C21" s="235"/>
      <c r="D21" s="235">
        <f>(D14)</f>
        <v>0</v>
      </c>
      <c r="E21" s="235">
        <f>(E14)</f>
        <v>0</v>
      </c>
    </row>
    <row r="22" spans="1:5" ht="16.5" hidden="1">
      <c r="A22" s="237" t="s">
        <v>94</v>
      </c>
      <c r="B22" s="238">
        <f>(B24-B21-B20-B19-B17)</f>
        <v>7.555555555555557</v>
      </c>
      <c r="C22" s="238">
        <f>(C24-C21-C20-C19-C17)</f>
        <v>3.929824561403509</v>
      </c>
      <c r="D22" s="238">
        <f>(D24-D21-D20-D19-D17)</f>
        <v>7.333333333333334</v>
      </c>
      <c r="E22" s="238">
        <f>(E24-E21-E20-E19-E17)</f>
        <v>1.7424242424242433</v>
      </c>
    </row>
    <row r="23" spans="1:5" ht="16.5">
      <c r="A23" s="237" t="s">
        <v>94</v>
      </c>
      <c r="B23" s="239">
        <f>CEILING(B22,0.5)</f>
        <v>8</v>
      </c>
      <c r="C23" s="239">
        <f>CEILING(C22,0.5)</f>
        <v>4</v>
      </c>
      <c r="D23" s="239">
        <f>CEILING(D22,0.5)</f>
        <v>7.5</v>
      </c>
      <c r="E23" s="239">
        <f>CEILING(E22,0.5)</f>
        <v>2</v>
      </c>
    </row>
    <row r="24" spans="1:5" ht="16.5">
      <c r="A24" s="223" t="s">
        <v>95</v>
      </c>
      <c r="B24" s="224">
        <f>(B25-B16)</f>
        <v>10.222222222222223</v>
      </c>
      <c r="C24" s="224">
        <f>(C25-C16)</f>
        <v>6.2631578947368425</v>
      </c>
      <c r="D24" s="224">
        <f>(D25-D16)</f>
        <v>11</v>
      </c>
      <c r="E24" s="224">
        <f>(E25-E16)</f>
        <v>3.40909090909091</v>
      </c>
    </row>
    <row r="25" spans="1:5" ht="16.5">
      <c r="A25" s="225" t="s">
        <v>30</v>
      </c>
      <c r="B25" s="226">
        <f>(B8*40/B3)</f>
        <v>17.77777777777778</v>
      </c>
      <c r="C25" s="226">
        <f>(C8*40/C3)</f>
        <v>14.736842105263158</v>
      </c>
      <c r="D25" s="226">
        <f>(D8*40/D3)</f>
        <v>22</v>
      </c>
      <c r="E25" s="226">
        <f>(E8*40/E3)</f>
        <v>9.090909090909092</v>
      </c>
    </row>
    <row r="26" spans="1:5" ht="16.5">
      <c r="A26" s="227"/>
      <c r="B26" s="207"/>
      <c r="C26" s="227"/>
      <c r="D26" s="207"/>
      <c r="E26" s="207"/>
    </row>
    <row r="27" spans="1:5" ht="16.5">
      <c r="A27" s="241" t="s">
        <v>127</v>
      </c>
      <c r="B27" s="207"/>
      <c r="C27" s="207"/>
      <c r="D27" s="207"/>
      <c r="E27" s="207"/>
    </row>
    <row r="32" ht="12.75">
      <c r="A32" s="9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0"/>
  <sheetViews>
    <sheetView tabSelected="1" zoomScale="154" zoomScaleNormal="154" zoomScalePageLayoutView="0" workbookViewId="0" topLeftCell="A1">
      <selection activeCell="A41" sqref="A41:IV41"/>
    </sheetView>
  </sheetViews>
  <sheetFormatPr defaultColWidth="8.8515625" defaultRowHeight="12.75"/>
  <cols>
    <col min="1" max="1" width="10.421875" style="1" customWidth="1"/>
    <col min="2" max="2" width="7.57421875" style="177" customWidth="1"/>
    <col min="3" max="3" width="10.7109375" style="1" customWidth="1"/>
    <col min="4" max="4" width="2.28125" style="177" customWidth="1"/>
    <col min="5" max="5" width="3.140625" style="1" customWidth="1"/>
    <col min="6" max="6" width="3.00390625" style="1" customWidth="1"/>
    <col min="7" max="7" width="2.57421875" style="1" customWidth="1"/>
    <col min="8" max="8" width="2.421875" style="1" customWidth="1"/>
    <col min="9" max="10" width="2.57421875" style="1" customWidth="1"/>
    <col min="11" max="12" width="2.421875" style="1" customWidth="1"/>
    <col min="13" max="13" width="3.57421875" style="1" customWidth="1"/>
    <col min="14" max="14" width="2.7109375" style="1" customWidth="1"/>
    <col min="15" max="15" width="2.8515625" style="1" customWidth="1"/>
    <col min="16" max="16" width="3.28125" style="4" customWidth="1"/>
    <col min="17" max="17" width="2.57421875" style="1" customWidth="1"/>
    <col min="18" max="18" width="2.8515625" style="1" customWidth="1"/>
    <col min="19" max="19" width="2.421875" style="1" customWidth="1"/>
    <col min="20" max="20" width="2.28125" style="1" customWidth="1"/>
    <col min="21" max="24" width="2.421875" style="1" customWidth="1"/>
    <col min="25" max="25" width="2.7109375" style="1" customWidth="1"/>
    <col min="26" max="26" width="2.57421875" style="1" customWidth="1"/>
    <col min="27" max="31" width="2.7109375" style="1" customWidth="1"/>
    <col min="32" max="32" width="2.7109375" style="3" customWidth="1"/>
    <col min="33" max="33" width="3.28125" style="2" customWidth="1"/>
    <col min="34" max="34" width="3.28125" style="2" hidden="1" customWidth="1"/>
    <col min="35" max="35" width="2.57421875" style="1" customWidth="1"/>
    <col min="36" max="37" width="2.421875" style="1" customWidth="1"/>
    <col min="38" max="38" width="2.57421875" style="1" customWidth="1"/>
    <col min="39" max="39" width="4.00390625" style="1" customWidth="1"/>
    <col min="40" max="40" width="3.28125" style="3" customWidth="1"/>
    <col min="41" max="41" width="2.8515625" style="5" customWidth="1"/>
    <col min="42" max="42" width="3.57421875" style="5" hidden="1" customWidth="1"/>
    <col min="43" max="43" width="4.421875" style="37" hidden="1" customWidth="1"/>
    <col min="44" max="44" width="4.28125" style="37" hidden="1" customWidth="1"/>
    <col min="45" max="45" width="5.140625" style="37" hidden="1" customWidth="1"/>
    <col min="46" max="46" width="4.57421875" style="177" customWidth="1"/>
    <col min="47" max="47" width="12.7109375" style="1" customWidth="1"/>
    <col min="48" max="48" width="12.00390625" style="1" customWidth="1"/>
    <col min="49" max="51" width="8.8515625" style="1" customWidth="1"/>
    <col min="52" max="52" width="14.7109375" style="1" customWidth="1"/>
    <col min="53" max="53" width="12.00390625" style="1" customWidth="1"/>
    <col min="54" max="16384" width="8.8515625" style="1" customWidth="1"/>
  </cols>
  <sheetData>
    <row r="1" spans="1:55" ht="12.75" customHeight="1">
      <c r="A1" s="435" t="s">
        <v>72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158"/>
      <c r="BC1" s="158"/>
    </row>
    <row r="2" spans="1:55" ht="12.75" customHeigh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158"/>
      <c r="BC2" s="158"/>
    </row>
    <row r="3" spans="1:55" ht="12.75" customHeight="1" thickBot="1">
      <c r="A3" s="118"/>
      <c r="B3" s="175"/>
      <c r="C3" s="118"/>
      <c r="D3" s="17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23"/>
      <c r="AI3" s="123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76"/>
      <c r="AU3" s="118"/>
      <c r="AV3" s="118"/>
      <c r="AW3" s="118"/>
      <c r="AX3" s="118"/>
      <c r="AZ3" s="118"/>
      <c r="BA3" s="118"/>
      <c r="BB3" s="118"/>
      <c r="BC3" s="118"/>
    </row>
    <row r="4" spans="1:55" ht="12.75" customHeight="1" thickBot="1">
      <c r="A4" s="122" t="s">
        <v>73</v>
      </c>
      <c r="B4" s="436" t="s">
        <v>155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8"/>
      <c r="AA4" s="430" t="s">
        <v>74</v>
      </c>
      <c r="AB4" s="431"/>
      <c r="AC4" s="431"/>
      <c r="AD4" s="431"/>
      <c r="AE4" s="432"/>
      <c r="AF4" s="436" t="s">
        <v>158</v>
      </c>
      <c r="AG4" s="437"/>
      <c r="AH4" s="437"/>
      <c r="AI4" s="437"/>
      <c r="AJ4" s="437"/>
      <c r="AK4" s="438"/>
      <c r="AL4" s="430" t="s">
        <v>77</v>
      </c>
      <c r="AM4" s="431"/>
      <c r="AN4" s="431"/>
      <c r="AO4" s="431"/>
      <c r="AP4" s="431"/>
      <c r="AQ4" s="431"/>
      <c r="AR4" s="431"/>
      <c r="AS4" s="431"/>
      <c r="AT4" s="432"/>
      <c r="AU4" s="421">
        <v>2</v>
      </c>
      <c r="AV4" s="422"/>
      <c r="AW4" s="423"/>
      <c r="AX4" s="159"/>
      <c r="AZ4" s="421"/>
      <c r="BA4" s="422"/>
      <c r="BB4" s="423"/>
      <c r="BC4" s="159"/>
    </row>
    <row r="5" spans="1:55" ht="12.75" customHeight="1" thickBot="1">
      <c r="A5" s="123"/>
      <c r="B5" s="176"/>
      <c r="C5" s="123"/>
      <c r="D5" s="176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76"/>
      <c r="AU5" s="123"/>
      <c r="AV5" s="123"/>
      <c r="AW5" s="123"/>
      <c r="AX5" s="123"/>
      <c r="AZ5" s="123"/>
      <c r="BA5" s="123"/>
      <c r="BB5" s="123"/>
      <c r="BC5" s="123"/>
    </row>
    <row r="6" spans="1:55" ht="14.25" thickBot="1">
      <c r="A6" s="125" t="s">
        <v>75</v>
      </c>
      <c r="B6" s="427" t="s">
        <v>156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9"/>
      <c r="AA6" s="430" t="s">
        <v>76</v>
      </c>
      <c r="AB6" s="431"/>
      <c r="AC6" s="431"/>
      <c r="AD6" s="431"/>
      <c r="AE6" s="432"/>
      <c r="AF6" s="427" t="s">
        <v>157</v>
      </c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9"/>
      <c r="AX6" s="169"/>
      <c r="BC6" s="169"/>
    </row>
    <row r="7" spans="1:55" ht="14.25" thickBot="1">
      <c r="A7" s="119"/>
      <c r="C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120"/>
      <c r="AI7" s="119"/>
      <c r="AJ7" s="119"/>
      <c r="AK7" s="121"/>
      <c r="AL7" s="119"/>
      <c r="AM7" s="119"/>
      <c r="AN7" s="119"/>
      <c r="AO7" s="119"/>
      <c r="AP7" s="124"/>
      <c r="AQ7" s="124"/>
      <c r="AR7" s="124"/>
      <c r="AS7" s="124"/>
      <c r="AT7" s="194"/>
      <c r="AU7" s="124"/>
      <c r="AV7" s="124"/>
      <c r="AW7" s="119"/>
      <c r="AX7" s="119"/>
      <c r="AZ7" s="124"/>
      <c r="BA7" s="124"/>
      <c r="BB7" s="119"/>
      <c r="BC7" s="119"/>
    </row>
    <row r="8" spans="1:55" ht="14.25" thickBot="1">
      <c r="A8" s="125" t="s">
        <v>78</v>
      </c>
      <c r="B8" s="427" t="s">
        <v>152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  <c r="AA8" s="119"/>
      <c r="AB8" s="119"/>
      <c r="AC8" s="119" t="s">
        <v>154</v>
      </c>
      <c r="AD8" s="119"/>
      <c r="AE8" s="119"/>
      <c r="AF8" s="119"/>
      <c r="AG8" s="120"/>
      <c r="AH8" s="120"/>
      <c r="AI8" s="119"/>
      <c r="AJ8" s="119"/>
      <c r="AK8" s="121" t="s">
        <v>228</v>
      </c>
      <c r="AL8" s="119"/>
      <c r="AM8" s="119"/>
      <c r="AN8" s="433">
        <v>29</v>
      </c>
      <c r="AO8" s="434"/>
      <c r="AP8" s="124"/>
      <c r="AQ8" s="124"/>
      <c r="AR8" s="124" t="s">
        <v>79</v>
      </c>
      <c r="AS8" s="124"/>
      <c r="AT8" s="195"/>
      <c r="AU8" s="124"/>
      <c r="AV8" s="124"/>
      <c r="AW8" s="119"/>
      <c r="AX8" s="119"/>
      <c r="AZ8" s="124"/>
      <c r="BA8" s="124"/>
      <c r="BB8" s="119"/>
      <c r="BC8" s="119"/>
    </row>
    <row r="9" spans="5:46" ht="12.75"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AF9" s="1"/>
      <c r="AK9" s="68"/>
      <c r="AN9" s="1"/>
      <c r="AO9" s="1"/>
      <c r="AP9" s="117"/>
      <c r="AQ9" s="117"/>
      <c r="AR9" s="117"/>
      <c r="AS9" s="117"/>
      <c r="AT9" s="194"/>
    </row>
    <row r="10" spans="29:46" ht="13.5">
      <c r="AC10" s="284"/>
      <c r="AD10" s="116"/>
      <c r="AE10" s="116"/>
      <c r="AF10" s="202"/>
      <c r="AG10" s="12"/>
      <c r="AH10" s="12"/>
      <c r="AI10" s="116"/>
      <c r="AJ10" s="284"/>
      <c r="AK10" s="116"/>
      <c r="AL10" s="116"/>
      <c r="AM10" s="116"/>
      <c r="AN10" s="398"/>
      <c r="AO10" s="398"/>
      <c r="AP10" s="203"/>
      <c r="AQ10" s="204"/>
      <c r="AR10" s="285"/>
      <c r="AS10" s="204"/>
      <c r="AT10" s="200"/>
    </row>
    <row r="11" ht="12.75">
      <c r="AM11" s="126"/>
    </row>
    <row r="12" spans="5:16" ht="13.5" thickBot="1"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</row>
    <row r="13" spans="1:56" ht="13.5" customHeight="1" thickBot="1">
      <c r="A13" s="400" t="s">
        <v>21</v>
      </c>
      <c r="B13" s="400"/>
      <c r="C13" s="400"/>
      <c r="D13" s="188"/>
      <c r="E13" s="401" t="s">
        <v>0</v>
      </c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2"/>
      <c r="AG13" s="403" t="s">
        <v>81</v>
      </c>
      <c r="AH13" s="131"/>
      <c r="AI13" s="405" t="s">
        <v>39</v>
      </c>
      <c r="AJ13" s="406"/>
      <c r="AK13" s="406"/>
      <c r="AL13" s="406"/>
      <c r="AM13" s="406"/>
      <c r="AN13" s="407"/>
      <c r="AO13" s="408" t="s">
        <v>12</v>
      </c>
      <c r="AP13" s="372" t="s">
        <v>82</v>
      </c>
      <c r="AQ13" s="148"/>
      <c r="AR13" s="149"/>
      <c r="AS13" s="146"/>
      <c r="AT13" s="375" t="s">
        <v>22</v>
      </c>
      <c r="AU13" s="426" t="s">
        <v>125</v>
      </c>
      <c r="AV13" s="426"/>
      <c r="AW13" s="426"/>
      <c r="AX13" s="426"/>
      <c r="AY13" s="426"/>
      <c r="AZ13" s="426"/>
      <c r="BA13" s="426"/>
      <c r="BB13" s="426"/>
      <c r="BC13" s="426"/>
      <c r="BD13" s="426"/>
    </row>
    <row r="14" spans="1:56" ht="13.5" customHeight="1">
      <c r="A14" s="400"/>
      <c r="B14" s="400"/>
      <c r="C14" s="400"/>
      <c r="D14" s="379"/>
      <c r="E14" s="382" t="s">
        <v>37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4"/>
      <c r="Q14" s="385" t="s">
        <v>14</v>
      </c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7"/>
      <c r="AG14" s="404"/>
      <c r="AH14" s="165"/>
      <c r="AI14" s="388" t="s">
        <v>23</v>
      </c>
      <c r="AJ14" s="389"/>
      <c r="AK14" s="390" t="s">
        <v>40</v>
      </c>
      <c r="AL14" s="389"/>
      <c r="AM14" s="20" t="s">
        <v>41</v>
      </c>
      <c r="AN14" s="21" t="s">
        <v>44</v>
      </c>
      <c r="AO14" s="409"/>
      <c r="AP14" s="373"/>
      <c r="AQ14" s="155"/>
      <c r="AR14" s="156"/>
      <c r="AS14" s="147"/>
      <c r="AT14" s="37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</row>
    <row r="15" spans="1:56" ht="21" customHeight="1">
      <c r="A15" s="400"/>
      <c r="B15" s="400"/>
      <c r="C15" s="400"/>
      <c r="D15" s="380"/>
      <c r="E15" s="391" t="s">
        <v>51</v>
      </c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3"/>
      <c r="Q15" s="394" t="s">
        <v>53</v>
      </c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6"/>
      <c r="AG15" s="404"/>
      <c r="AH15" s="165"/>
      <c r="AI15" s="411" t="s">
        <v>42</v>
      </c>
      <c r="AJ15" s="412"/>
      <c r="AK15" s="412"/>
      <c r="AL15" s="412"/>
      <c r="AM15" s="412"/>
      <c r="AN15" s="413"/>
      <c r="AO15" s="409"/>
      <c r="AP15" s="373"/>
      <c r="AQ15" s="155"/>
      <c r="AR15" s="156"/>
      <c r="AS15" s="152"/>
      <c r="AT15" s="37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</row>
    <row r="16" spans="1:56" ht="15.75" customHeight="1">
      <c r="A16" s="400"/>
      <c r="B16" s="400"/>
      <c r="C16" s="400"/>
      <c r="D16" s="380"/>
      <c r="E16" s="414" t="s">
        <v>52</v>
      </c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6"/>
      <c r="Q16" s="27" t="s">
        <v>54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8"/>
      <c r="AG16" s="404"/>
      <c r="AH16" s="165"/>
      <c r="AI16" s="417" t="s">
        <v>38</v>
      </c>
      <c r="AJ16" s="418"/>
      <c r="AK16" s="397" t="s">
        <v>26</v>
      </c>
      <c r="AL16" s="397"/>
      <c r="AM16" s="354" t="s">
        <v>43</v>
      </c>
      <c r="AN16" s="357" t="s">
        <v>45</v>
      </c>
      <c r="AO16" s="409"/>
      <c r="AP16" s="373"/>
      <c r="AQ16" s="155"/>
      <c r="AR16" s="156"/>
      <c r="AS16" s="153"/>
      <c r="AT16" s="37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</row>
    <row r="17" spans="1:56" ht="12.75" customHeight="1" thickBot="1">
      <c r="A17" s="400"/>
      <c r="B17" s="400"/>
      <c r="C17" s="400"/>
      <c r="D17" s="380"/>
      <c r="E17" s="360" t="s">
        <v>114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2"/>
      <c r="Q17" s="29" t="s">
        <v>55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30"/>
      <c r="AG17" s="404"/>
      <c r="AH17" s="165"/>
      <c r="AI17" s="417"/>
      <c r="AJ17" s="418"/>
      <c r="AK17" s="397"/>
      <c r="AL17" s="397"/>
      <c r="AM17" s="355"/>
      <c r="AN17" s="358"/>
      <c r="AO17" s="409"/>
      <c r="AP17" s="374"/>
      <c r="AQ17" s="150"/>
      <c r="AR17" s="151"/>
      <c r="AS17" s="154"/>
      <c r="AT17" s="37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</row>
    <row r="18" spans="1:56" ht="17.25" customHeight="1">
      <c r="A18" s="400"/>
      <c r="B18" s="400"/>
      <c r="C18" s="400"/>
      <c r="D18" s="381"/>
      <c r="E18" s="363" t="s">
        <v>110</v>
      </c>
      <c r="F18" s="363"/>
      <c r="G18" s="363"/>
      <c r="H18" s="369" t="s">
        <v>111</v>
      </c>
      <c r="I18" s="370"/>
      <c r="J18" s="370"/>
      <c r="K18" s="370"/>
      <c r="L18" s="371"/>
      <c r="M18" s="364" t="s">
        <v>26</v>
      </c>
      <c r="N18" s="364"/>
      <c r="O18" s="364"/>
      <c r="P18" s="26"/>
      <c r="Q18" s="365" t="s">
        <v>18</v>
      </c>
      <c r="R18" s="366"/>
      <c r="S18" s="366"/>
      <c r="T18" s="366"/>
      <c r="U18" s="366"/>
      <c r="V18" s="366"/>
      <c r="W18" s="366"/>
      <c r="X18" s="366"/>
      <c r="Y18" s="367"/>
      <c r="Z18" s="368" t="s">
        <v>17</v>
      </c>
      <c r="AA18" s="366"/>
      <c r="AB18" s="366"/>
      <c r="AC18" s="157"/>
      <c r="AD18" s="157"/>
      <c r="AE18" s="19" t="s">
        <v>26</v>
      </c>
      <c r="AF18" s="31"/>
      <c r="AG18" s="404"/>
      <c r="AH18" s="165"/>
      <c r="AI18" s="417"/>
      <c r="AJ18" s="418"/>
      <c r="AK18" s="397"/>
      <c r="AL18" s="397"/>
      <c r="AM18" s="356"/>
      <c r="AN18" s="359"/>
      <c r="AO18" s="410"/>
      <c r="AP18" s="60"/>
      <c r="AQ18" s="61"/>
      <c r="AR18" s="62"/>
      <c r="AS18" s="62"/>
      <c r="AT18" s="377"/>
      <c r="AU18" s="419" t="s">
        <v>118</v>
      </c>
      <c r="AV18" s="420"/>
      <c r="AW18" s="420"/>
      <c r="AX18" s="420"/>
      <c r="AY18" s="420"/>
      <c r="AZ18" s="424" t="s">
        <v>124</v>
      </c>
      <c r="BA18" s="425"/>
      <c r="BB18" s="425"/>
      <c r="BC18" s="425"/>
      <c r="BD18" s="425"/>
    </row>
    <row r="19" spans="1:56" s="64" customFormat="1" ht="80.25" customHeight="1">
      <c r="A19" s="95" t="s">
        <v>20</v>
      </c>
      <c r="B19" s="178" t="s">
        <v>19</v>
      </c>
      <c r="C19" s="96" t="s">
        <v>28</v>
      </c>
      <c r="D19" s="189" t="s">
        <v>27</v>
      </c>
      <c r="E19" s="97" t="s">
        <v>3</v>
      </c>
      <c r="F19" s="98" t="s">
        <v>4</v>
      </c>
      <c r="G19" s="67" t="s">
        <v>5</v>
      </c>
      <c r="H19" s="67" t="s">
        <v>99</v>
      </c>
      <c r="I19" s="67" t="s">
        <v>100</v>
      </c>
      <c r="J19" s="67" t="s">
        <v>101</v>
      </c>
      <c r="K19" s="67" t="s">
        <v>102</v>
      </c>
      <c r="L19" s="67" t="s">
        <v>103</v>
      </c>
      <c r="M19" s="168" t="s">
        <v>112</v>
      </c>
      <c r="N19" s="71" t="s">
        <v>108</v>
      </c>
      <c r="O19" s="67" t="s">
        <v>109</v>
      </c>
      <c r="P19" s="99" t="s">
        <v>29</v>
      </c>
      <c r="Q19" s="100" t="s">
        <v>6</v>
      </c>
      <c r="R19" s="101" t="s">
        <v>7</v>
      </c>
      <c r="S19" s="101" t="s">
        <v>8</v>
      </c>
      <c r="T19" s="101" t="s">
        <v>16</v>
      </c>
      <c r="U19" s="101" t="s">
        <v>104</v>
      </c>
      <c r="V19" s="101" t="s">
        <v>105</v>
      </c>
      <c r="W19" s="63" t="s">
        <v>106</v>
      </c>
      <c r="X19" s="101" t="s">
        <v>97</v>
      </c>
      <c r="Y19" s="101" t="s">
        <v>107</v>
      </c>
      <c r="Z19" s="102" t="s">
        <v>9</v>
      </c>
      <c r="AA19" s="102" t="s">
        <v>10</v>
      </c>
      <c r="AB19" s="101" t="s">
        <v>11</v>
      </c>
      <c r="AC19" s="71" t="s">
        <v>112</v>
      </c>
      <c r="AD19" s="71" t="s">
        <v>108</v>
      </c>
      <c r="AE19" s="67" t="s">
        <v>115</v>
      </c>
      <c r="AF19" s="145" t="s">
        <v>32</v>
      </c>
      <c r="AG19" s="404"/>
      <c r="AH19" s="165"/>
      <c r="AI19" s="103" t="s">
        <v>80</v>
      </c>
      <c r="AJ19" s="71" t="s">
        <v>2</v>
      </c>
      <c r="AK19" s="71" t="s">
        <v>113</v>
      </c>
      <c r="AL19" s="71" t="s">
        <v>108</v>
      </c>
      <c r="AM19" s="71" t="s">
        <v>15</v>
      </c>
      <c r="AN19" s="104" t="s">
        <v>13</v>
      </c>
      <c r="AO19" s="410"/>
      <c r="AP19" s="105" t="s">
        <v>33</v>
      </c>
      <c r="AQ19" s="106" t="s">
        <v>49</v>
      </c>
      <c r="AR19" s="107" t="s">
        <v>50</v>
      </c>
      <c r="AS19" s="107" t="s">
        <v>48</v>
      </c>
      <c r="AT19" s="378"/>
      <c r="AU19" s="172" t="s">
        <v>119</v>
      </c>
      <c r="AV19" s="172" t="s">
        <v>121</v>
      </c>
      <c r="AW19" s="172" t="s">
        <v>122</v>
      </c>
      <c r="AX19" s="172" t="s">
        <v>120</v>
      </c>
      <c r="AY19" s="172" t="s">
        <v>123</v>
      </c>
      <c r="AZ19" s="172" t="s">
        <v>119</v>
      </c>
      <c r="BA19" s="172" t="s">
        <v>121</v>
      </c>
      <c r="BB19" s="172" t="s">
        <v>122</v>
      </c>
      <c r="BC19" s="172" t="s">
        <v>120</v>
      </c>
      <c r="BD19" s="172" t="s">
        <v>123</v>
      </c>
    </row>
    <row r="20" spans="1:56" s="7" customFormat="1" ht="12.75" customHeight="1">
      <c r="A20" s="108">
        <v>1</v>
      </c>
      <c r="B20" s="179">
        <v>2</v>
      </c>
      <c r="C20" s="41">
        <v>3</v>
      </c>
      <c r="D20" s="190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  <c r="Y20" s="6">
        <v>25</v>
      </c>
      <c r="Z20" s="6">
        <v>26</v>
      </c>
      <c r="AA20" s="24">
        <v>27</v>
      </c>
      <c r="AB20" s="6">
        <v>28</v>
      </c>
      <c r="AC20" s="6">
        <v>29</v>
      </c>
      <c r="AD20" s="6">
        <v>30</v>
      </c>
      <c r="AE20" s="6">
        <v>31</v>
      </c>
      <c r="AF20" s="6">
        <v>32</v>
      </c>
      <c r="AG20" s="6">
        <v>33</v>
      </c>
      <c r="AH20" s="166"/>
      <c r="AI20" s="24">
        <v>34</v>
      </c>
      <c r="AJ20" s="6">
        <v>35</v>
      </c>
      <c r="AK20" s="6">
        <v>36</v>
      </c>
      <c r="AL20" s="6">
        <v>37</v>
      </c>
      <c r="AM20" s="6">
        <v>38</v>
      </c>
      <c r="AN20" s="6">
        <v>39</v>
      </c>
      <c r="AO20" s="6">
        <v>40</v>
      </c>
      <c r="AP20" s="24">
        <v>34</v>
      </c>
      <c r="AQ20" s="109">
        <v>35</v>
      </c>
      <c r="AR20" s="109">
        <v>36</v>
      </c>
      <c r="AS20" s="109">
        <v>38</v>
      </c>
      <c r="AT20" s="196">
        <v>41</v>
      </c>
      <c r="AU20" s="173">
        <v>42</v>
      </c>
      <c r="AV20" s="171">
        <v>43</v>
      </c>
      <c r="AW20" s="171">
        <v>44</v>
      </c>
      <c r="AX20" s="170">
        <v>45</v>
      </c>
      <c r="AY20" s="174">
        <v>46</v>
      </c>
      <c r="AZ20" s="173">
        <v>47</v>
      </c>
      <c r="BA20" s="171">
        <v>48</v>
      </c>
      <c r="BB20" s="171">
        <v>49</v>
      </c>
      <c r="BC20" s="170">
        <v>50</v>
      </c>
      <c r="BD20" s="174">
        <v>51</v>
      </c>
    </row>
    <row r="21" spans="1:56" ht="18.75" customHeight="1">
      <c r="A21" s="48" t="s">
        <v>229</v>
      </c>
      <c r="B21" s="180" t="s">
        <v>223</v>
      </c>
      <c r="C21" s="48" t="s">
        <v>56</v>
      </c>
      <c r="D21" s="185" t="s">
        <v>56</v>
      </c>
      <c r="E21" s="49">
        <v>14</v>
      </c>
      <c r="F21" s="48"/>
      <c r="G21" s="66">
        <f aca="true" t="shared" si="0" ref="G21:G61">IF(ISBLANK(D21),"",2)</f>
        <v>2</v>
      </c>
      <c r="H21" s="66"/>
      <c r="I21" s="66"/>
      <c r="J21" s="66"/>
      <c r="K21" s="66"/>
      <c r="L21" s="66"/>
      <c r="M21" s="36"/>
      <c r="N21" s="34"/>
      <c r="O21" s="48">
        <v>2</v>
      </c>
      <c r="P21" s="50">
        <f>SUM(E21:O21)</f>
        <v>18</v>
      </c>
      <c r="Q21" s="48">
        <v>1</v>
      </c>
      <c r="R21" s="48">
        <v>1</v>
      </c>
      <c r="S21" s="48">
        <v>1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34">
        <v>3</v>
      </c>
      <c r="AG21" s="127">
        <f aca="true" t="shared" si="1" ref="AG21:AG36">(P21+Q21+R21+S21+T21+U21+W21+Y21+Z21+AA21+AB21+AC21+AD21+AE21)</f>
        <v>21</v>
      </c>
      <c r="AH21" s="167">
        <f aca="true" t="shared" si="2" ref="AH21:AH36">IF(B21="razredna nastava",(E21+F21)*30/60,(E21+F21)*20/60)</f>
        <v>4.666666666666667</v>
      </c>
      <c r="AI21" s="52">
        <f>CEILING(AH21,0.5)</f>
        <v>5</v>
      </c>
      <c r="AJ21" s="129">
        <f aca="true" t="shared" si="3" ref="AJ21:AJ36">IF(ISBLANK(D21),"0",2)</f>
        <v>2</v>
      </c>
      <c r="AK21" s="11">
        <f aca="true" t="shared" si="4" ref="AK21:AK36">(M21+AC21)</f>
        <v>0</v>
      </c>
      <c r="AL21" s="10">
        <f aca="true" t="shared" si="5" ref="AL21:AL36">(N21+AD21)</f>
        <v>0</v>
      </c>
      <c r="AM21" s="9">
        <f aca="true" t="shared" si="6" ref="AM21:AM40">(40-AG21-AI21-AJ21-AK21-AL21)</f>
        <v>12</v>
      </c>
      <c r="AN21" s="8">
        <f aca="true" t="shared" si="7" ref="AN21:AN36">SUM(AI21:AM21)</f>
        <v>19</v>
      </c>
      <c r="AO21" s="137">
        <f aca="true" t="shared" si="8" ref="AO21:AO42">(AG21+AN21)</f>
        <v>40</v>
      </c>
      <c r="AP21" s="65"/>
      <c r="AQ21" s="139"/>
      <c r="AR21" s="140"/>
      <c r="AS21" s="140"/>
      <c r="AT21" s="197" t="s">
        <v>34</v>
      </c>
      <c r="AU21" s="94"/>
      <c r="AV21" s="132"/>
      <c r="AW21" s="132"/>
      <c r="AX21" s="132"/>
      <c r="AY21" s="94"/>
      <c r="AZ21" s="94"/>
      <c r="BA21" s="132"/>
      <c r="BB21" s="132"/>
      <c r="BC21" s="132"/>
      <c r="BD21" s="94"/>
    </row>
    <row r="22" spans="1:56" ht="18" customHeight="1">
      <c r="A22" s="48" t="s">
        <v>164</v>
      </c>
      <c r="B22" s="180" t="s">
        <v>223</v>
      </c>
      <c r="C22" s="48" t="s">
        <v>69</v>
      </c>
      <c r="D22" s="185" t="s">
        <v>69</v>
      </c>
      <c r="E22" s="49">
        <v>16</v>
      </c>
      <c r="F22" s="48"/>
      <c r="G22" s="66">
        <f t="shared" si="0"/>
        <v>2</v>
      </c>
      <c r="H22" s="66"/>
      <c r="I22" s="66"/>
      <c r="J22" s="66"/>
      <c r="K22" s="66"/>
      <c r="L22" s="66"/>
      <c r="M22" s="36"/>
      <c r="N22" s="34"/>
      <c r="O22" s="48"/>
      <c r="P22" s="50">
        <f aca="true" t="shared" si="9" ref="P22:P36">SUM(E22:O22)</f>
        <v>18</v>
      </c>
      <c r="Q22" s="48"/>
      <c r="R22" s="48">
        <v>1</v>
      </c>
      <c r="S22" s="48">
        <v>1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>
        <v>1</v>
      </c>
      <c r="AF22" s="34">
        <v>3</v>
      </c>
      <c r="AG22" s="127">
        <v>21</v>
      </c>
      <c r="AH22" s="167">
        <f t="shared" si="2"/>
        <v>5.333333333333333</v>
      </c>
      <c r="AI22" s="52">
        <v>8</v>
      </c>
      <c r="AJ22" s="129">
        <f t="shared" si="3"/>
        <v>2</v>
      </c>
      <c r="AK22" s="11">
        <f t="shared" si="4"/>
        <v>0</v>
      </c>
      <c r="AL22" s="10">
        <f t="shared" si="5"/>
        <v>0</v>
      </c>
      <c r="AM22" s="9">
        <f t="shared" si="6"/>
        <v>9</v>
      </c>
      <c r="AN22" s="8">
        <f t="shared" si="7"/>
        <v>19</v>
      </c>
      <c r="AO22" s="137">
        <f t="shared" si="8"/>
        <v>40</v>
      </c>
      <c r="AP22" s="65"/>
      <c r="AQ22" s="139"/>
      <c r="AR22" s="140"/>
      <c r="AS22" s="140"/>
      <c r="AT22" s="197" t="s">
        <v>34</v>
      </c>
      <c r="AU22" s="94"/>
      <c r="AV22" s="132"/>
      <c r="AW22" s="132"/>
      <c r="AX22" s="132"/>
      <c r="AY22" s="94"/>
      <c r="AZ22" s="94"/>
      <c r="BA22" s="132"/>
      <c r="BB22" s="132"/>
      <c r="BC22" s="132"/>
      <c r="BD22" s="94"/>
    </row>
    <row r="23" spans="1:56" ht="18" customHeight="1">
      <c r="A23" s="48" t="s">
        <v>165</v>
      </c>
      <c r="B23" s="180" t="s">
        <v>223</v>
      </c>
      <c r="C23" s="48" t="s">
        <v>70</v>
      </c>
      <c r="D23" s="185" t="s">
        <v>70</v>
      </c>
      <c r="E23" s="49">
        <v>14</v>
      </c>
      <c r="F23" s="48"/>
      <c r="G23" s="66">
        <f t="shared" si="0"/>
        <v>2</v>
      </c>
      <c r="H23" s="66"/>
      <c r="I23" s="66"/>
      <c r="J23" s="66"/>
      <c r="K23" s="66"/>
      <c r="L23" s="66"/>
      <c r="M23" s="36"/>
      <c r="N23" s="34"/>
      <c r="O23" s="48">
        <v>2</v>
      </c>
      <c r="P23" s="50">
        <f t="shared" si="9"/>
        <v>18</v>
      </c>
      <c r="Q23" s="48">
        <v>1</v>
      </c>
      <c r="R23" s="48">
        <v>1</v>
      </c>
      <c r="S23" s="48">
        <v>1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34">
        <f aca="true" t="shared" si="10" ref="AF23:AF41">(Q23+R23+S23+T23+U23+W23+Y23+Z23+AA23+AB23)</f>
        <v>3</v>
      </c>
      <c r="AG23" s="127">
        <f>(P23+Q23+R23+S23+T23+U23+W23+Y23+Z23+AA23+AB23+AC23+AD23+AE23)</f>
        <v>21</v>
      </c>
      <c r="AH23" s="167">
        <f t="shared" si="2"/>
        <v>4.666666666666667</v>
      </c>
      <c r="AI23" s="52" t="s">
        <v>230</v>
      </c>
      <c r="AJ23" s="129">
        <f t="shared" si="3"/>
        <v>2</v>
      </c>
      <c r="AK23" s="11">
        <f t="shared" si="4"/>
        <v>0</v>
      </c>
      <c r="AL23" s="10">
        <f t="shared" si="5"/>
        <v>0</v>
      </c>
      <c r="AM23" s="9">
        <v>10</v>
      </c>
      <c r="AN23" s="8">
        <v>19</v>
      </c>
      <c r="AO23" s="137">
        <v>40</v>
      </c>
      <c r="AP23" s="65"/>
      <c r="AQ23" s="139"/>
      <c r="AR23" s="140"/>
      <c r="AS23" s="140"/>
      <c r="AT23" s="197" t="s">
        <v>34</v>
      </c>
      <c r="AU23" s="94"/>
      <c r="AV23" s="132"/>
      <c r="AW23" s="132"/>
      <c r="AX23" s="132"/>
      <c r="AY23" s="94"/>
      <c r="AZ23" s="94"/>
      <c r="BA23" s="132"/>
      <c r="BB23" s="132"/>
      <c r="BC23" s="132"/>
      <c r="BD23" s="94"/>
    </row>
    <row r="24" spans="1:56" ht="18" customHeight="1">
      <c r="A24" s="48" t="s">
        <v>221</v>
      </c>
      <c r="B24" s="180" t="s">
        <v>223</v>
      </c>
      <c r="C24" s="48" t="s">
        <v>71</v>
      </c>
      <c r="D24" s="185" t="s">
        <v>71</v>
      </c>
      <c r="E24" s="49">
        <v>16</v>
      </c>
      <c r="F24" s="48"/>
      <c r="G24" s="66">
        <f t="shared" si="0"/>
        <v>2</v>
      </c>
      <c r="H24" s="66"/>
      <c r="I24" s="66"/>
      <c r="J24" s="66"/>
      <c r="K24" s="66"/>
      <c r="L24" s="66"/>
      <c r="M24" s="36"/>
      <c r="N24" s="34"/>
      <c r="O24" s="48"/>
      <c r="P24" s="50">
        <f t="shared" si="9"/>
        <v>18</v>
      </c>
      <c r="Q24" s="48">
        <v>1</v>
      </c>
      <c r="R24" s="48">
        <v>1</v>
      </c>
      <c r="S24" s="48">
        <v>1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34">
        <f t="shared" si="10"/>
        <v>3</v>
      </c>
      <c r="AG24" s="127">
        <f t="shared" si="1"/>
        <v>21</v>
      </c>
      <c r="AH24" s="167">
        <f t="shared" si="2"/>
        <v>5.333333333333333</v>
      </c>
      <c r="AI24" s="52" t="s">
        <v>231</v>
      </c>
      <c r="AJ24" s="129">
        <f t="shared" si="3"/>
        <v>2</v>
      </c>
      <c r="AK24" s="11">
        <f t="shared" si="4"/>
        <v>0</v>
      </c>
      <c r="AL24" s="10">
        <f t="shared" si="5"/>
        <v>0</v>
      </c>
      <c r="AM24" s="9" t="s">
        <v>232</v>
      </c>
      <c r="AN24" s="8">
        <v>19</v>
      </c>
      <c r="AO24" s="137">
        <f t="shared" si="8"/>
        <v>40</v>
      </c>
      <c r="AP24" s="65"/>
      <c r="AQ24" s="139"/>
      <c r="AR24" s="140"/>
      <c r="AS24" s="140"/>
      <c r="AT24" s="197" t="s">
        <v>34</v>
      </c>
      <c r="AU24" s="94"/>
      <c r="AV24" s="132"/>
      <c r="AW24" s="132"/>
      <c r="AX24" s="132"/>
      <c r="AY24" s="94"/>
      <c r="AZ24" s="94"/>
      <c r="BA24" s="132"/>
      <c r="BB24" s="132"/>
      <c r="BC24" s="132"/>
      <c r="BD24" s="94"/>
    </row>
    <row r="25" spans="1:56" ht="18.75" customHeight="1">
      <c r="A25" s="48" t="s">
        <v>166</v>
      </c>
      <c r="B25" s="180" t="s">
        <v>223</v>
      </c>
      <c r="C25" s="48" t="s">
        <v>57</v>
      </c>
      <c r="D25" s="185" t="s">
        <v>57</v>
      </c>
      <c r="E25" s="49">
        <v>16</v>
      </c>
      <c r="F25" s="48"/>
      <c r="G25" s="66">
        <f t="shared" si="0"/>
        <v>2</v>
      </c>
      <c r="H25" s="66"/>
      <c r="I25" s="66"/>
      <c r="J25" s="66"/>
      <c r="K25" s="66"/>
      <c r="L25" s="66"/>
      <c r="M25" s="36"/>
      <c r="N25" s="34"/>
      <c r="O25" s="48"/>
      <c r="P25" s="50">
        <f t="shared" si="9"/>
        <v>18</v>
      </c>
      <c r="Q25" s="48">
        <v>1</v>
      </c>
      <c r="R25" s="48">
        <v>1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>
        <v>1</v>
      </c>
      <c r="AF25" s="34">
        <v>3</v>
      </c>
      <c r="AG25" s="127">
        <f t="shared" si="1"/>
        <v>21</v>
      </c>
      <c r="AH25" s="167">
        <f t="shared" si="2"/>
        <v>5.333333333333333</v>
      </c>
      <c r="AI25" s="52">
        <v>8</v>
      </c>
      <c r="AJ25" s="129">
        <f t="shared" si="3"/>
        <v>2</v>
      </c>
      <c r="AK25" s="11">
        <f t="shared" si="4"/>
        <v>0</v>
      </c>
      <c r="AL25" s="10">
        <f t="shared" si="5"/>
        <v>0</v>
      </c>
      <c r="AM25" s="9">
        <f t="shared" si="6"/>
        <v>9</v>
      </c>
      <c r="AN25" s="8">
        <f t="shared" si="7"/>
        <v>19</v>
      </c>
      <c r="AO25" s="137">
        <f t="shared" si="8"/>
        <v>40</v>
      </c>
      <c r="AP25" s="65"/>
      <c r="AQ25" s="139"/>
      <c r="AR25" s="140"/>
      <c r="AS25" s="140"/>
      <c r="AT25" s="197" t="s">
        <v>34</v>
      </c>
      <c r="AU25" s="94"/>
      <c r="AV25" s="132"/>
      <c r="AW25" s="132"/>
      <c r="AX25" s="132"/>
      <c r="AY25" s="94"/>
      <c r="AZ25" s="94"/>
      <c r="BA25" s="132"/>
      <c r="BB25" s="132"/>
      <c r="BC25" s="132"/>
      <c r="BD25" s="94"/>
    </row>
    <row r="26" spans="1:56" ht="12.75">
      <c r="A26" s="48" t="s">
        <v>167</v>
      </c>
      <c r="B26" s="180" t="s">
        <v>223</v>
      </c>
      <c r="C26" s="48" t="s">
        <v>60</v>
      </c>
      <c r="D26" s="185" t="s">
        <v>60</v>
      </c>
      <c r="E26" s="49">
        <v>16</v>
      </c>
      <c r="F26" s="48"/>
      <c r="G26" s="66">
        <f t="shared" si="0"/>
        <v>2</v>
      </c>
      <c r="H26" s="66"/>
      <c r="I26" s="66"/>
      <c r="J26" s="66"/>
      <c r="K26" s="66"/>
      <c r="L26" s="66"/>
      <c r="M26" s="36"/>
      <c r="N26" s="34"/>
      <c r="O26" s="48"/>
      <c r="P26" s="50">
        <f t="shared" si="9"/>
        <v>18</v>
      </c>
      <c r="Q26" s="48">
        <v>1</v>
      </c>
      <c r="R26" s="48">
        <v>1</v>
      </c>
      <c r="S26" s="48">
        <v>1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34">
        <f t="shared" si="10"/>
        <v>3</v>
      </c>
      <c r="AG26" s="127">
        <f t="shared" si="1"/>
        <v>21</v>
      </c>
      <c r="AH26" s="167">
        <f t="shared" si="2"/>
        <v>5.333333333333333</v>
      </c>
      <c r="AI26" s="52">
        <v>8</v>
      </c>
      <c r="AJ26" s="129">
        <f t="shared" si="3"/>
        <v>2</v>
      </c>
      <c r="AK26" s="11">
        <f t="shared" si="4"/>
        <v>0</v>
      </c>
      <c r="AL26" s="10">
        <f t="shared" si="5"/>
        <v>0</v>
      </c>
      <c r="AM26" s="9">
        <f t="shared" si="6"/>
        <v>9</v>
      </c>
      <c r="AN26" s="8">
        <f t="shared" si="7"/>
        <v>19</v>
      </c>
      <c r="AO26" s="137">
        <f t="shared" si="8"/>
        <v>40</v>
      </c>
      <c r="AP26" s="65"/>
      <c r="AQ26" s="139"/>
      <c r="AR26" s="140"/>
      <c r="AS26" s="140"/>
      <c r="AT26" s="197" t="s">
        <v>34</v>
      </c>
      <c r="AU26" s="94"/>
      <c r="AV26" s="132"/>
      <c r="AW26" s="132"/>
      <c r="AX26" s="132"/>
      <c r="AY26" s="94"/>
      <c r="AZ26" s="94"/>
      <c r="BA26" s="132"/>
      <c r="BB26" s="132"/>
      <c r="BC26" s="132"/>
      <c r="BD26" s="94"/>
    </row>
    <row r="27" spans="1:56" ht="12.75">
      <c r="A27" s="48" t="s">
        <v>168</v>
      </c>
      <c r="B27" s="180" t="s">
        <v>223</v>
      </c>
      <c r="C27" s="48" t="s">
        <v>61</v>
      </c>
      <c r="D27" s="185" t="s">
        <v>61</v>
      </c>
      <c r="E27" s="49">
        <v>16</v>
      </c>
      <c r="F27" s="48"/>
      <c r="G27" s="66">
        <f t="shared" si="0"/>
        <v>2</v>
      </c>
      <c r="H27" s="66"/>
      <c r="I27" s="66"/>
      <c r="J27" s="66"/>
      <c r="K27" s="66"/>
      <c r="L27" s="66"/>
      <c r="M27" s="36"/>
      <c r="N27" s="34"/>
      <c r="O27" s="48"/>
      <c r="P27" s="50">
        <f t="shared" si="9"/>
        <v>18</v>
      </c>
      <c r="Q27" s="48"/>
      <c r="R27" s="48">
        <v>1</v>
      </c>
      <c r="S27" s="48"/>
      <c r="T27" s="48"/>
      <c r="U27" s="48"/>
      <c r="V27" s="48"/>
      <c r="W27" s="48"/>
      <c r="X27" s="48"/>
      <c r="Y27" s="48"/>
      <c r="Z27" s="48"/>
      <c r="AA27" s="48"/>
      <c r="AB27" s="48">
        <v>2</v>
      </c>
      <c r="AC27" s="48"/>
      <c r="AD27" s="48"/>
      <c r="AE27" s="48">
        <v>1</v>
      </c>
      <c r="AF27" s="34">
        <v>4</v>
      </c>
      <c r="AG27" s="127">
        <f t="shared" si="1"/>
        <v>22</v>
      </c>
      <c r="AH27" s="167">
        <f t="shared" si="2"/>
        <v>5.333333333333333</v>
      </c>
      <c r="AI27" s="52">
        <v>8</v>
      </c>
      <c r="AJ27" s="129">
        <f t="shared" si="3"/>
        <v>2</v>
      </c>
      <c r="AK27" s="11">
        <f t="shared" si="4"/>
        <v>0</v>
      </c>
      <c r="AL27" s="10">
        <f t="shared" si="5"/>
        <v>0</v>
      </c>
      <c r="AM27" s="9">
        <f t="shared" si="6"/>
        <v>8</v>
      </c>
      <c r="AN27" s="8">
        <f t="shared" si="7"/>
        <v>18</v>
      </c>
      <c r="AO27" s="137">
        <f t="shared" si="8"/>
        <v>40</v>
      </c>
      <c r="AP27" s="65"/>
      <c r="AQ27" s="139"/>
      <c r="AR27" s="140"/>
      <c r="AS27" s="140"/>
      <c r="AT27" s="197" t="s">
        <v>34</v>
      </c>
      <c r="AU27" s="94"/>
      <c r="AV27" s="132"/>
      <c r="AW27" s="132"/>
      <c r="AX27" s="132"/>
      <c r="AY27" s="94"/>
      <c r="AZ27" s="94"/>
      <c r="BA27" s="132"/>
      <c r="BB27" s="132"/>
      <c r="BC27" s="132"/>
      <c r="BD27" s="94"/>
    </row>
    <row r="28" spans="1:56" ht="12.75">
      <c r="A28" s="48" t="s">
        <v>180</v>
      </c>
      <c r="B28" s="180" t="s">
        <v>223</v>
      </c>
      <c r="C28" s="48" t="s">
        <v>62</v>
      </c>
      <c r="D28" s="185" t="s">
        <v>62</v>
      </c>
      <c r="E28" s="49">
        <v>16</v>
      </c>
      <c r="F28" s="48"/>
      <c r="G28" s="66">
        <f t="shared" si="0"/>
        <v>2</v>
      </c>
      <c r="H28" s="66"/>
      <c r="I28" s="66"/>
      <c r="J28" s="66"/>
      <c r="K28" s="66"/>
      <c r="L28" s="66"/>
      <c r="M28" s="36"/>
      <c r="N28" s="34"/>
      <c r="O28" s="48"/>
      <c r="P28" s="50">
        <f t="shared" si="9"/>
        <v>18</v>
      </c>
      <c r="Q28" s="48">
        <v>1</v>
      </c>
      <c r="R28" s="48">
        <v>1</v>
      </c>
      <c r="S28" s="48">
        <v>1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4">
        <f t="shared" si="10"/>
        <v>3</v>
      </c>
      <c r="AG28" s="127">
        <f t="shared" si="1"/>
        <v>21</v>
      </c>
      <c r="AH28" s="52">
        <f t="shared" si="2"/>
        <v>5.333333333333333</v>
      </c>
      <c r="AI28" s="52">
        <v>8</v>
      </c>
      <c r="AJ28" s="129">
        <f t="shared" si="3"/>
        <v>2</v>
      </c>
      <c r="AK28" s="11">
        <f t="shared" si="4"/>
        <v>0</v>
      </c>
      <c r="AL28" s="10">
        <f t="shared" si="5"/>
        <v>0</v>
      </c>
      <c r="AM28" s="9">
        <f t="shared" si="6"/>
        <v>9</v>
      </c>
      <c r="AN28" s="8">
        <f t="shared" si="7"/>
        <v>19</v>
      </c>
      <c r="AO28" s="137">
        <f t="shared" si="8"/>
        <v>40</v>
      </c>
      <c r="AP28" s="65"/>
      <c r="AQ28" s="139"/>
      <c r="AR28" s="140"/>
      <c r="AS28" s="140"/>
      <c r="AT28" s="197" t="s">
        <v>34</v>
      </c>
      <c r="AU28" s="94"/>
      <c r="AV28" s="132"/>
      <c r="AW28" s="132"/>
      <c r="AX28" s="132"/>
      <c r="AY28" s="94"/>
      <c r="AZ28" s="94"/>
      <c r="BA28" s="132"/>
      <c r="BB28" s="132"/>
      <c r="BC28" s="132"/>
      <c r="BD28" s="94"/>
    </row>
    <row r="29" spans="1:56" ht="12.75">
      <c r="A29" s="48" t="s">
        <v>159</v>
      </c>
      <c r="B29" s="180" t="s">
        <v>223</v>
      </c>
      <c r="C29" s="48" t="s">
        <v>58</v>
      </c>
      <c r="D29" s="185" t="s">
        <v>58</v>
      </c>
      <c r="E29" s="49">
        <v>16</v>
      </c>
      <c r="F29" s="48"/>
      <c r="G29" s="66">
        <f t="shared" si="0"/>
        <v>2</v>
      </c>
      <c r="H29" s="66"/>
      <c r="I29" s="66"/>
      <c r="J29" s="66"/>
      <c r="K29" s="66"/>
      <c r="L29" s="66"/>
      <c r="M29" s="36"/>
      <c r="N29" s="34"/>
      <c r="O29" s="48"/>
      <c r="P29" s="50">
        <f t="shared" si="9"/>
        <v>18</v>
      </c>
      <c r="Q29" s="48">
        <v>1</v>
      </c>
      <c r="R29" s="48">
        <v>1</v>
      </c>
      <c r="S29" s="48">
        <v>1</v>
      </c>
      <c r="T29" s="48"/>
      <c r="U29" s="48">
        <v>2</v>
      </c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4">
        <f t="shared" si="10"/>
        <v>5</v>
      </c>
      <c r="AG29" s="127">
        <f t="shared" si="1"/>
        <v>23</v>
      </c>
      <c r="AH29" s="52">
        <f t="shared" si="2"/>
        <v>5.333333333333333</v>
      </c>
      <c r="AI29" s="52">
        <v>8</v>
      </c>
      <c r="AJ29" s="129">
        <f t="shared" si="3"/>
        <v>2</v>
      </c>
      <c r="AK29" s="11">
        <f t="shared" si="4"/>
        <v>0</v>
      </c>
      <c r="AL29" s="10">
        <f t="shared" si="5"/>
        <v>0</v>
      </c>
      <c r="AM29" s="9">
        <f t="shared" si="6"/>
        <v>7</v>
      </c>
      <c r="AN29" s="8">
        <f t="shared" si="7"/>
        <v>17</v>
      </c>
      <c r="AO29" s="137">
        <f t="shared" si="8"/>
        <v>40</v>
      </c>
      <c r="AP29" s="65"/>
      <c r="AQ29" s="139"/>
      <c r="AR29" s="140"/>
      <c r="AS29" s="140"/>
      <c r="AT29" s="197" t="s">
        <v>34</v>
      </c>
      <c r="AU29" s="94"/>
      <c r="AV29" s="132"/>
      <c r="AW29" s="132"/>
      <c r="AX29" s="132"/>
      <c r="AY29" s="94"/>
      <c r="AZ29" s="94"/>
      <c r="BA29" s="132"/>
      <c r="BB29" s="132"/>
      <c r="BC29" s="132"/>
      <c r="BD29" s="94"/>
    </row>
    <row r="30" spans="1:56" ht="12.75">
      <c r="A30" s="48" t="s">
        <v>160</v>
      </c>
      <c r="B30" s="180" t="s">
        <v>223</v>
      </c>
      <c r="C30" s="48" t="s">
        <v>63</v>
      </c>
      <c r="D30" s="185" t="s">
        <v>63</v>
      </c>
      <c r="E30" s="49">
        <v>16</v>
      </c>
      <c r="F30" s="48"/>
      <c r="G30" s="66">
        <f t="shared" si="0"/>
        <v>2</v>
      </c>
      <c r="H30" s="66"/>
      <c r="I30" s="66"/>
      <c r="J30" s="66"/>
      <c r="K30" s="66"/>
      <c r="L30" s="66"/>
      <c r="M30" s="36"/>
      <c r="N30" s="34"/>
      <c r="O30" s="48"/>
      <c r="P30" s="50">
        <f t="shared" si="9"/>
        <v>18</v>
      </c>
      <c r="Q30" s="48">
        <v>1</v>
      </c>
      <c r="R30" s="48">
        <v>1</v>
      </c>
      <c r="S30" s="48">
        <v>1</v>
      </c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34">
        <f t="shared" si="10"/>
        <v>3</v>
      </c>
      <c r="AG30" s="127">
        <f t="shared" si="1"/>
        <v>21</v>
      </c>
      <c r="AH30" s="52">
        <f t="shared" si="2"/>
        <v>5.333333333333333</v>
      </c>
      <c r="AI30" s="52">
        <v>8</v>
      </c>
      <c r="AJ30" s="129">
        <f t="shared" si="3"/>
        <v>2</v>
      </c>
      <c r="AK30" s="11">
        <f t="shared" si="4"/>
        <v>0</v>
      </c>
      <c r="AL30" s="10">
        <f t="shared" si="5"/>
        <v>0</v>
      </c>
      <c r="AM30" s="9">
        <f t="shared" si="6"/>
        <v>9</v>
      </c>
      <c r="AN30" s="8">
        <f t="shared" si="7"/>
        <v>19</v>
      </c>
      <c r="AO30" s="137">
        <f t="shared" si="8"/>
        <v>40</v>
      </c>
      <c r="AP30" s="65"/>
      <c r="AQ30" s="139"/>
      <c r="AR30" s="140"/>
      <c r="AS30" s="140"/>
      <c r="AT30" s="197" t="s">
        <v>34</v>
      </c>
      <c r="AU30" s="94"/>
      <c r="AV30" s="132"/>
      <c r="AW30" s="132"/>
      <c r="AX30" s="132"/>
      <c r="AY30" s="94"/>
      <c r="AZ30" s="94"/>
      <c r="BA30" s="132"/>
      <c r="BB30" s="132"/>
      <c r="BC30" s="132"/>
      <c r="BD30" s="94"/>
    </row>
    <row r="31" spans="1:56" ht="12.75">
      <c r="A31" s="48" t="s">
        <v>161</v>
      </c>
      <c r="B31" s="180" t="s">
        <v>223</v>
      </c>
      <c r="C31" s="48" t="s">
        <v>64</v>
      </c>
      <c r="D31" s="185" t="s">
        <v>64</v>
      </c>
      <c r="E31" s="49">
        <v>16</v>
      </c>
      <c r="F31" s="48"/>
      <c r="G31" s="66">
        <f t="shared" si="0"/>
        <v>2</v>
      </c>
      <c r="H31" s="66"/>
      <c r="I31" s="66"/>
      <c r="J31" s="66"/>
      <c r="K31" s="66"/>
      <c r="L31" s="66"/>
      <c r="M31" s="36"/>
      <c r="N31" s="34"/>
      <c r="O31" s="48"/>
      <c r="P31" s="50">
        <f t="shared" si="9"/>
        <v>18</v>
      </c>
      <c r="Q31" s="48">
        <v>1</v>
      </c>
      <c r="R31" s="48">
        <v>1</v>
      </c>
      <c r="S31" s="48">
        <v>1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34">
        <f t="shared" si="10"/>
        <v>3</v>
      </c>
      <c r="AG31" s="127">
        <f t="shared" si="1"/>
        <v>21</v>
      </c>
      <c r="AH31" s="52">
        <f t="shared" si="2"/>
        <v>5.333333333333333</v>
      </c>
      <c r="AI31" s="52">
        <v>8</v>
      </c>
      <c r="AJ31" s="129">
        <f t="shared" si="3"/>
        <v>2</v>
      </c>
      <c r="AK31" s="11">
        <f t="shared" si="4"/>
        <v>0</v>
      </c>
      <c r="AL31" s="10">
        <f t="shared" si="5"/>
        <v>0</v>
      </c>
      <c r="AM31" s="9">
        <f t="shared" si="6"/>
        <v>9</v>
      </c>
      <c r="AN31" s="8">
        <f t="shared" si="7"/>
        <v>19</v>
      </c>
      <c r="AO31" s="137">
        <f t="shared" si="8"/>
        <v>40</v>
      </c>
      <c r="AP31" s="65"/>
      <c r="AQ31" s="139"/>
      <c r="AR31" s="140"/>
      <c r="AS31" s="140"/>
      <c r="AT31" s="197" t="s">
        <v>34</v>
      </c>
      <c r="AU31" s="94"/>
      <c r="AV31" s="132"/>
      <c r="AW31" s="132"/>
      <c r="AX31" s="132"/>
      <c r="AY31" s="94"/>
      <c r="AZ31" s="94"/>
      <c r="BA31" s="132"/>
      <c r="BB31" s="132"/>
      <c r="BC31" s="132"/>
      <c r="BD31" s="94"/>
    </row>
    <row r="32" spans="1:56" ht="12.75">
      <c r="A32" s="48" t="s">
        <v>233</v>
      </c>
      <c r="B32" s="180" t="s">
        <v>223</v>
      </c>
      <c r="C32" s="48" t="s">
        <v>65</v>
      </c>
      <c r="D32" s="185" t="s">
        <v>65</v>
      </c>
      <c r="E32" s="49">
        <v>14</v>
      </c>
      <c r="F32" s="48"/>
      <c r="G32" s="66">
        <f t="shared" si="0"/>
        <v>2</v>
      </c>
      <c r="H32" s="66"/>
      <c r="I32" s="66"/>
      <c r="J32" s="66"/>
      <c r="K32" s="66"/>
      <c r="L32" s="66"/>
      <c r="M32" s="36"/>
      <c r="N32" s="34"/>
      <c r="O32" s="48">
        <v>2</v>
      </c>
      <c r="P32" s="50">
        <f t="shared" si="9"/>
        <v>18</v>
      </c>
      <c r="Q32" s="48">
        <v>1</v>
      </c>
      <c r="R32" s="48">
        <v>1</v>
      </c>
      <c r="S32" s="48">
        <v>1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34">
        <f t="shared" si="10"/>
        <v>3</v>
      </c>
      <c r="AG32" s="127">
        <f t="shared" si="1"/>
        <v>21</v>
      </c>
      <c r="AH32" s="52">
        <f t="shared" si="2"/>
        <v>4.666666666666667</v>
      </c>
      <c r="AI32" s="52">
        <v>8</v>
      </c>
      <c r="AJ32" s="129">
        <f t="shared" si="3"/>
        <v>2</v>
      </c>
      <c r="AK32" s="11">
        <f t="shared" si="4"/>
        <v>0</v>
      </c>
      <c r="AL32" s="10">
        <f t="shared" si="5"/>
        <v>0</v>
      </c>
      <c r="AM32" s="9">
        <f t="shared" si="6"/>
        <v>9</v>
      </c>
      <c r="AN32" s="8">
        <f t="shared" si="7"/>
        <v>19</v>
      </c>
      <c r="AO32" s="137">
        <f t="shared" si="8"/>
        <v>40</v>
      </c>
      <c r="AP32" s="65"/>
      <c r="AQ32" s="139"/>
      <c r="AR32" s="140"/>
      <c r="AS32" s="140"/>
      <c r="AT32" s="197" t="s">
        <v>34</v>
      </c>
      <c r="AU32" s="94"/>
      <c r="AV32" s="132"/>
      <c r="AW32" s="132"/>
      <c r="AX32" s="132"/>
      <c r="AY32" s="94"/>
      <c r="AZ32" s="94"/>
      <c r="BA32" s="132"/>
      <c r="BB32" s="132"/>
      <c r="BC32" s="132"/>
      <c r="BD32" s="94"/>
    </row>
    <row r="33" spans="1:56" ht="12.75">
      <c r="A33" s="48" t="s">
        <v>234</v>
      </c>
      <c r="B33" s="180" t="s">
        <v>223</v>
      </c>
      <c r="C33" s="48" t="s">
        <v>59</v>
      </c>
      <c r="D33" s="185" t="s">
        <v>59</v>
      </c>
      <c r="E33" s="49">
        <v>14</v>
      </c>
      <c r="F33" s="48"/>
      <c r="G33" s="66">
        <f t="shared" si="0"/>
        <v>2</v>
      </c>
      <c r="H33" s="66"/>
      <c r="I33" s="66"/>
      <c r="J33" s="66"/>
      <c r="K33" s="66"/>
      <c r="L33" s="66"/>
      <c r="M33" s="36"/>
      <c r="N33" s="34"/>
      <c r="O33" s="48">
        <v>2</v>
      </c>
      <c r="P33" s="50">
        <f t="shared" si="9"/>
        <v>18</v>
      </c>
      <c r="Q33" s="48">
        <v>1</v>
      </c>
      <c r="R33" s="48">
        <v>1</v>
      </c>
      <c r="S33" s="48">
        <v>1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34">
        <f t="shared" si="10"/>
        <v>3</v>
      </c>
      <c r="AG33" s="127">
        <f t="shared" si="1"/>
        <v>21</v>
      </c>
      <c r="AH33" s="52">
        <f t="shared" si="2"/>
        <v>4.666666666666667</v>
      </c>
      <c r="AI33" s="52">
        <v>8</v>
      </c>
      <c r="AJ33" s="129">
        <f t="shared" si="3"/>
        <v>2</v>
      </c>
      <c r="AK33" s="11">
        <f t="shared" si="4"/>
        <v>0</v>
      </c>
      <c r="AL33" s="10">
        <f t="shared" si="5"/>
        <v>0</v>
      </c>
      <c r="AM33" s="9">
        <f t="shared" si="6"/>
        <v>9</v>
      </c>
      <c r="AN33" s="8">
        <f t="shared" si="7"/>
        <v>19</v>
      </c>
      <c r="AO33" s="137">
        <f t="shared" si="8"/>
        <v>40</v>
      </c>
      <c r="AP33" s="65"/>
      <c r="AQ33" s="139"/>
      <c r="AR33" s="140"/>
      <c r="AS33" s="140"/>
      <c r="AT33" s="197" t="s">
        <v>34</v>
      </c>
      <c r="AU33" s="94"/>
      <c r="AV33" s="132"/>
      <c r="AW33" s="132"/>
      <c r="AX33" s="132"/>
      <c r="AY33" s="94"/>
      <c r="AZ33" s="94"/>
      <c r="BA33" s="132"/>
      <c r="BB33" s="132"/>
      <c r="BC33" s="132"/>
      <c r="BD33" s="94"/>
    </row>
    <row r="34" spans="1:56" ht="12.75">
      <c r="A34" s="48" t="s">
        <v>162</v>
      </c>
      <c r="B34" s="180" t="s">
        <v>223</v>
      </c>
      <c r="C34" s="48" t="s">
        <v>66</v>
      </c>
      <c r="D34" s="185" t="s">
        <v>66</v>
      </c>
      <c r="E34" s="49">
        <v>16</v>
      </c>
      <c r="F34" s="48"/>
      <c r="G34" s="66">
        <f t="shared" si="0"/>
        <v>2</v>
      </c>
      <c r="H34" s="66"/>
      <c r="I34" s="66"/>
      <c r="J34" s="66"/>
      <c r="K34" s="66"/>
      <c r="L34" s="66"/>
      <c r="M34" s="36"/>
      <c r="N34" s="34"/>
      <c r="O34" s="48"/>
      <c r="P34" s="50">
        <f t="shared" si="9"/>
        <v>18</v>
      </c>
      <c r="Q34" s="48">
        <v>1</v>
      </c>
      <c r="R34" s="48">
        <v>1</v>
      </c>
      <c r="S34" s="48"/>
      <c r="T34" s="48"/>
      <c r="U34" s="48"/>
      <c r="V34" s="48"/>
      <c r="W34" s="48"/>
      <c r="X34" s="48"/>
      <c r="Y34" s="48"/>
      <c r="Z34" s="48"/>
      <c r="AA34" s="48"/>
      <c r="AB34" s="48">
        <v>2</v>
      </c>
      <c r="AC34" s="48"/>
      <c r="AD34" s="48"/>
      <c r="AE34" s="48"/>
      <c r="AF34" s="34">
        <v>4</v>
      </c>
      <c r="AG34" s="127">
        <f t="shared" si="1"/>
        <v>22</v>
      </c>
      <c r="AH34" s="52">
        <f t="shared" si="2"/>
        <v>5.333333333333333</v>
      </c>
      <c r="AI34" s="52">
        <v>8</v>
      </c>
      <c r="AJ34" s="129">
        <f t="shared" si="3"/>
        <v>2</v>
      </c>
      <c r="AK34" s="11">
        <f t="shared" si="4"/>
        <v>0</v>
      </c>
      <c r="AL34" s="10">
        <f t="shared" si="5"/>
        <v>0</v>
      </c>
      <c r="AM34" s="9">
        <f t="shared" si="6"/>
        <v>8</v>
      </c>
      <c r="AN34" s="8">
        <f t="shared" si="7"/>
        <v>18</v>
      </c>
      <c r="AO34" s="137">
        <f t="shared" si="8"/>
        <v>40</v>
      </c>
      <c r="AP34" s="65"/>
      <c r="AQ34" s="139"/>
      <c r="AR34" s="140"/>
      <c r="AS34" s="140"/>
      <c r="AT34" s="197" t="s">
        <v>34</v>
      </c>
      <c r="AU34" s="94"/>
      <c r="AV34" s="132"/>
      <c r="AW34" s="132"/>
      <c r="AX34" s="132"/>
      <c r="AY34" s="94"/>
      <c r="AZ34" s="94"/>
      <c r="BA34" s="132"/>
      <c r="BB34" s="132"/>
      <c r="BC34" s="132"/>
      <c r="BD34" s="94"/>
    </row>
    <row r="35" spans="1:56" ht="12.75">
      <c r="A35" s="74" t="s">
        <v>163</v>
      </c>
      <c r="B35" s="181" t="s">
        <v>223</v>
      </c>
      <c r="C35" s="74" t="s">
        <v>67</v>
      </c>
      <c r="D35" s="191" t="s">
        <v>67</v>
      </c>
      <c r="E35" s="87">
        <v>16</v>
      </c>
      <c r="F35" s="74"/>
      <c r="G35" s="110">
        <f t="shared" si="0"/>
        <v>2</v>
      </c>
      <c r="H35" s="110"/>
      <c r="I35" s="110"/>
      <c r="J35" s="110"/>
      <c r="K35" s="110"/>
      <c r="L35" s="110"/>
      <c r="M35" s="88"/>
      <c r="N35" s="89"/>
      <c r="O35" s="74"/>
      <c r="P35" s="90">
        <f t="shared" si="9"/>
        <v>18</v>
      </c>
      <c r="Q35" s="74">
        <v>1</v>
      </c>
      <c r="R35" s="74">
        <v>1</v>
      </c>
      <c r="S35" s="74">
        <v>1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89">
        <f t="shared" si="10"/>
        <v>3</v>
      </c>
      <c r="AG35" s="128">
        <f t="shared" si="1"/>
        <v>21</v>
      </c>
      <c r="AH35" s="91">
        <f t="shared" si="2"/>
        <v>5.333333333333333</v>
      </c>
      <c r="AI35" s="91">
        <v>8</v>
      </c>
      <c r="AJ35" s="130">
        <f t="shared" si="3"/>
        <v>2</v>
      </c>
      <c r="AK35" s="111">
        <f t="shared" si="4"/>
        <v>0</v>
      </c>
      <c r="AL35" s="112">
        <f t="shared" si="5"/>
        <v>0</v>
      </c>
      <c r="AM35" s="113">
        <f t="shared" si="6"/>
        <v>9</v>
      </c>
      <c r="AN35" s="114">
        <f t="shared" si="7"/>
        <v>19</v>
      </c>
      <c r="AO35" s="138">
        <f t="shared" si="8"/>
        <v>40</v>
      </c>
      <c r="AP35" s="65"/>
      <c r="AQ35" s="141"/>
      <c r="AR35" s="142"/>
      <c r="AS35" s="142"/>
      <c r="AT35" s="198" t="s">
        <v>34</v>
      </c>
      <c r="AU35" s="135"/>
      <c r="AV35" s="136"/>
      <c r="AW35" s="136"/>
      <c r="AX35" s="136"/>
      <c r="AY35" s="135"/>
      <c r="AZ35" s="135"/>
      <c r="BA35" s="136"/>
      <c r="BB35" s="136"/>
      <c r="BC35" s="136"/>
      <c r="BD35" s="135"/>
    </row>
    <row r="36" spans="1:56" ht="12.75">
      <c r="A36" s="48" t="s">
        <v>235</v>
      </c>
      <c r="B36" s="180" t="s">
        <v>223</v>
      </c>
      <c r="C36" s="48" t="s">
        <v>68</v>
      </c>
      <c r="D36" s="185" t="s">
        <v>68</v>
      </c>
      <c r="E36" s="49">
        <v>16</v>
      </c>
      <c r="F36" s="48"/>
      <c r="G36" s="66">
        <f t="shared" si="0"/>
        <v>2</v>
      </c>
      <c r="H36" s="66"/>
      <c r="I36" s="66"/>
      <c r="J36" s="66"/>
      <c r="K36" s="66"/>
      <c r="L36" s="66"/>
      <c r="M36" s="36"/>
      <c r="N36" s="34"/>
      <c r="O36" s="48"/>
      <c r="P36" s="50">
        <f t="shared" si="9"/>
        <v>18</v>
      </c>
      <c r="Q36" s="48">
        <v>1</v>
      </c>
      <c r="R36" s="48">
        <v>1</v>
      </c>
      <c r="S36" s="48">
        <v>1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34">
        <f t="shared" si="10"/>
        <v>3</v>
      </c>
      <c r="AG36" s="36">
        <f t="shared" si="1"/>
        <v>21</v>
      </c>
      <c r="AH36" s="52">
        <f t="shared" si="2"/>
        <v>5.333333333333333</v>
      </c>
      <c r="AI36" s="52">
        <v>8</v>
      </c>
      <c r="AJ36" s="72">
        <f t="shared" si="3"/>
        <v>2</v>
      </c>
      <c r="AK36" s="51">
        <f t="shared" si="4"/>
        <v>0</v>
      </c>
      <c r="AL36" s="51">
        <f t="shared" si="5"/>
        <v>0</v>
      </c>
      <c r="AM36" s="52">
        <f t="shared" si="6"/>
        <v>9</v>
      </c>
      <c r="AN36" s="34">
        <f t="shared" si="7"/>
        <v>19</v>
      </c>
      <c r="AO36" s="127">
        <f t="shared" si="8"/>
        <v>40</v>
      </c>
      <c r="AP36" s="65"/>
      <c r="AQ36" s="143"/>
      <c r="AR36" s="144"/>
      <c r="AS36" s="144"/>
      <c r="AT36" s="185" t="s">
        <v>34</v>
      </c>
      <c r="AU36" s="94"/>
      <c r="AV36" s="94"/>
      <c r="AW36" s="94"/>
      <c r="AX36" s="94"/>
      <c r="AY36" s="94"/>
      <c r="AZ36" s="94"/>
      <c r="BA36" s="94"/>
      <c r="BB36" s="94"/>
      <c r="BC36" s="94"/>
      <c r="BD36" s="94"/>
    </row>
    <row r="37" spans="1:46" s="116" customFormat="1" ht="12.75">
      <c r="A37" s="12"/>
      <c r="B37" s="182"/>
      <c r="C37" s="12"/>
      <c r="D37" s="187"/>
      <c r="E37" s="13"/>
      <c r="F37" s="12"/>
      <c r="G37" s="25"/>
      <c r="H37" s="25"/>
      <c r="I37" s="25"/>
      <c r="J37" s="25"/>
      <c r="K37" s="25"/>
      <c r="L37" s="25"/>
      <c r="M37" s="14"/>
      <c r="N37" s="15"/>
      <c r="O37" s="12"/>
      <c r="P37" s="16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5"/>
      <c r="AG37" s="14"/>
      <c r="AH37" s="18"/>
      <c r="AI37" s="18"/>
      <c r="AJ37" s="69"/>
      <c r="AK37" s="17"/>
      <c r="AL37" s="17"/>
      <c r="AM37" s="18"/>
      <c r="AN37" s="15"/>
      <c r="AO37" s="14"/>
      <c r="AP37" s="15"/>
      <c r="AQ37" s="38"/>
      <c r="AR37" s="163"/>
      <c r="AS37" s="163"/>
      <c r="AT37" s="187"/>
    </row>
    <row r="38" spans="1:56" ht="12.75">
      <c r="A38" s="48" t="s">
        <v>169</v>
      </c>
      <c r="B38" s="180" t="s">
        <v>224</v>
      </c>
      <c r="C38" s="48" t="s">
        <v>236</v>
      </c>
      <c r="D38" s="347"/>
      <c r="E38" s="49">
        <v>18</v>
      </c>
      <c r="F38" s="48"/>
      <c r="G38" s="66">
        <f t="shared" si="0"/>
      </c>
      <c r="H38" s="66"/>
      <c r="I38" s="66"/>
      <c r="J38" s="66"/>
      <c r="K38" s="66"/>
      <c r="L38" s="66"/>
      <c r="M38" s="36"/>
      <c r="N38" s="34"/>
      <c r="O38" s="48">
        <v>2</v>
      </c>
      <c r="P38" s="50">
        <f aca="true" t="shared" si="11" ref="P38:P45">SUM(E38:O38)</f>
        <v>20</v>
      </c>
      <c r="Q38" s="48">
        <v>1</v>
      </c>
      <c r="R38" s="48">
        <v>1</v>
      </c>
      <c r="S38" s="48">
        <v>1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34">
        <v>3</v>
      </c>
      <c r="AG38" s="36">
        <f aca="true" t="shared" si="12" ref="AG38:AG53">(P38+Q38+R38+S38+T38+U38+W38+Y38+Z38+AA38+AB38+AC38+AD38+AE38)</f>
        <v>23</v>
      </c>
      <c r="AH38" s="52">
        <f aca="true" t="shared" si="13" ref="AH38:AH45">IF(B38="razredna nastava",(E38+F38)*30/60,(E38+F38)*20/60)</f>
        <v>6</v>
      </c>
      <c r="AI38" s="52">
        <f>CEILING(AH38,0.5)</f>
        <v>6</v>
      </c>
      <c r="AJ38" s="72" t="str">
        <f aca="true" t="shared" si="14" ref="AJ38:AJ45">IF(ISBLANK(D38),"0",2)</f>
        <v>0</v>
      </c>
      <c r="AK38" s="51">
        <f aca="true" t="shared" si="15" ref="AK38:AL41">(M38+AC38)</f>
        <v>0</v>
      </c>
      <c r="AL38" s="51">
        <f t="shared" si="15"/>
        <v>0</v>
      </c>
      <c r="AM38" s="52">
        <f t="shared" si="6"/>
        <v>11</v>
      </c>
      <c r="AN38" s="34">
        <f aca="true" t="shared" si="16" ref="AN38:AN48">SUM(AI38:AM38)</f>
        <v>17</v>
      </c>
      <c r="AO38" s="36">
        <f t="shared" si="8"/>
        <v>40</v>
      </c>
      <c r="AP38" s="65">
        <f aca="true" t="shared" si="17" ref="AP38:AP45">(22-AG38)</f>
        <v>-1</v>
      </c>
      <c r="AQ38" s="39"/>
      <c r="AR38" s="164"/>
      <c r="AS38" s="164"/>
      <c r="AT38" s="185" t="s">
        <v>34</v>
      </c>
      <c r="AU38" s="94"/>
      <c r="AV38" s="94"/>
      <c r="AW38" s="94"/>
      <c r="AX38" s="94"/>
      <c r="AY38" s="94"/>
      <c r="AZ38" s="94"/>
      <c r="BA38" s="94"/>
      <c r="BB38" s="94"/>
      <c r="BC38" s="94"/>
      <c r="BD38" s="94"/>
    </row>
    <row r="39" spans="1:56" ht="23.25" customHeight="1">
      <c r="A39" s="286" t="s">
        <v>170</v>
      </c>
      <c r="B39" s="180" t="s">
        <v>224</v>
      </c>
      <c r="C39" s="48" t="s">
        <v>237</v>
      </c>
      <c r="D39" s="185" t="s">
        <v>238</v>
      </c>
      <c r="E39" s="49">
        <v>18</v>
      </c>
      <c r="F39" s="48"/>
      <c r="G39" s="66">
        <f t="shared" si="0"/>
        <v>2</v>
      </c>
      <c r="H39" s="66"/>
      <c r="I39" s="66"/>
      <c r="J39" s="66"/>
      <c r="K39" s="66"/>
      <c r="L39" s="66"/>
      <c r="M39" s="36"/>
      <c r="N39" s="34"/>
      <c r="O39" s="48"/>
      <c r="P39" s="50">
        <f t="shared" si="11"/>
        <v>20</v>
      </c>
      <c r="Q39" s="75">
        <v>1</v>
      </c>
      <c r="R39" s="75">
        <v>1</v>
      </c>
      <c r="S39" s="48">
        <v>1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34">
        <f t="shared" si="10"/>
        <v>3</v>
      </c>
      <c r="AG39" s="36">
        <f t="shared" si="12"/>
        <v>23</v>
      </c>
      <c r="AH39" s="52">
        <f t="shared" si="13"/>
        <v>6</v>
      </c>
      <c r="AI39" s="52">
        <f>CEILING(AH39,0.5)</f>
        <v>6</v>
      </c>
      <c r="AJ39" s="72">
        <f t="shared" si="14"/>
        <v>2</v>
      </c>
      <c r="AK39" s="51">
        <f t="shared" si="15"/>
        <v>0</v>
      </c>
      <c r="AL39" s="51">
        <f t="shared" si="15"/>
        <v>0</v>
      </c>
      <c r="AM39" s="52">
        <f t="shared" si="6"/>
        <v>9</v>
      </c>
      <c r="AN39" s="34">
        <f t="shared" si="16"/>
        <v>17</v>
      </c>
      <c r="AO39" s="36">
        <f t="shared" si="8"/>
        <v>40</v>
      </c>
      <c r="AP39" s="65">
        <f t="shared" si="17"/>
        <v>-1</v>
      </c>
      <c r="AQ39" s="39">
        <f aca="true" t="shared" si="18" ref="AQ39:AQ53">(40-AG39)</f>
        <v>17</v>
      </c>
      <c r="AR39" s="164"/>
      <c r="AS39" s="164"/>
      <c r="AT39" s="185" t="s">
        <v>34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</row>
    <row r="40" spans="1:56" ht="12" customHeight="1">
      <c r="A40" s="48" t="s">
        <v>171</v>
      </c>
      <c r="B40" s="180" t="s">
        <v>140</v>
      </c>
      <c r="C40" s="48" t="s">
        <v>239</v>
      </c>
      <c r="D40" s="185" t="s">
        <v>141</v>
      </c>
      <c r="E40" s="49">
        <v>18</v>
      </c>
      <c r="F40" s="48"/>
      <c r="G40" s="66">
        <f t="shared" si="0"/>
        <v>2</v>
      </c>
      <c r="H40" s="66"/>
      <c r="I40" s="66"/>
      <c r="J40" s="66"/>
      <c r="K40" s="66"/>
      <c r="L40" s="66"/>
      <c r="M40" s="36"/>
      <c r="N40" s="34"/>
      <c r="O40" s="48"/>
      <c r="P40" s="50">
        <f t="shared" si="11"/>
        <v>20</v>
      </c>
      <c r="Q40" s="48">
        <v>1</v>
      </c>
      <c r="R40" s="48">
        <v>1</v>
      </c>
      <c r="S40" s="48">
        <v>1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34">
        <f t="shared" si="10"/>
        <v>3</v>
      </c>
      <c r="AG40" s="36">
        <f t="shared" si="12"/>
        <v>23</v>
      </c>
      <c r="AH40" s="52">
        <f t="shared" si="13"/>
        <v>6</v>
      </c>
      <c r="AI40" s="52">
        <f>CEILING(AH40,0.5)</f>
        <v>6</v>
      </c>
      <c r="AJ40" s="72">
        <f t="shared" si="14"/>
        <v>2</v>
      </c>
      <c r="AK40" s="51">
        <f t="shared" si="15"/>
        <v>0</v>
      </c>
      <c r="AL40" s="51">
        <f t="shared" si="15"/>
        <v>0</v>
      </c>
      <c r="AM40" s="52">
        <f t="shared" si="6"/>
        <v>9</v>
      </c>
      <c r="AN40" s="34">
        <f t="shared" si="16"/>
        <v>17</v>
      </c>
      <c r="AO40" s="36">
        <f t="shared" si="8"/>
        <v>40</v>
      </c>
      <c r="AP40" s="65">
        <f t="shared" si="17"/>
        <v>-1</v>
      </c>
      <c r="AQ40" s="39">
        <f t="shared" si="18"/>
        <v>17</v>
      </c>
      <c r="AR40" s="164"/>
      <c r="AS40" s="164"/>
      <c r="AT40" s="185" t="s">
        <v>34</v>
      </c>
      <c r="AU40" s="94"/>
      <c r="AV40" s="94"/>
      <c r="AW40" s="94"/>
      <c r="AX40" s="94"/>
      <c r="AY40" s="94"/>
      <c r="AZ40" s="94"/>
      <c r="BA40" s="94"/>
      <c r="BB40" s="94"/>
      <c r="BC40" s="94"/>
      <c r="BD40" s="94"/>
    </row>
    <row r="41" spans="1:56" ht="12" customHeight="1">
      <c r="A41" s="48" t="s">
        <v>222</v>
      </c>
      <c r="B41" s="180" t="s">
        <v>140</v>
      </c>
      <c r="C41" s="48" t="s">
        <v>240</v>
      </c>
      <c r="D41" s="185"/>
      <c r="E41" s="49">
        <v>5</v>
      </c>
      <c r="F41" s="48"/>
      <c r="G41" s="66"/>
      <c r="H41" s="66"/>
      <c r="I41" s="66"/>
      <c r="J41" s="66"/>
      <c r="K41" s="66"/>
      <c r="L41" s="66"/>
      <c r="M41" s="36"/>
      <c r="N41" s="34"/>
      <c r="O41" s="48"/>
      <c r="P41" s="50">
        <v>5</v>
      </c>
      <c r="Q41" s="48">
        <v>1</v>
      </c>
      <c r="R41" s="48">
        <v>1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34">
        <f t="shared" si="10"/>
        <v>2</v>
      </c>
      <c r="AG41" s="36">
        <f t="shared" si="12"/>
        <v>7</v>
      </c>
      <c r="AH41" s="52">
        <f t="shared" si="13"/>
        <v>1.6666666666666667</v>
      </c>
      <c r="AI41" s="52">
        <v>1.3</v>
      </c>
      <c r="AJ41" s="72" t="str">
        <f t="shared" si="14"/>
        <v>0</v>
      </c>
      <c r="AK41" s="51">
        <f t="shared" si="15"/>
        <v>0</v>
      </c>
      <c r="AL41" s="51">
        <f t="shared" si="15"/>
        <v>0</v>
      </c>
      <c r="AM41" s="52">
        <v>1.7</v>
      </c>
      <c r="AN41" s="34">
        <v>3</v>
      </c>
      <c r="AO41" s="36">
        <f t="shared" si="8"/>
        <v>10</v>
      </c>
      <c r="AP41" s="65">
        <f t="shared" si="17"/>
        <v>15</v>
      </c>
      <c r="AQ41" s="39">
        <f t="shared" si="18"/>
        <v>33</v>
      </c>
      <c r="AR41" s="164"/>
      <c r="AS41" s="164"/>
      <c r="AT41" s="185" t="s">
        <v>31</v>
      </c>
      <c r="AU41" s="94" t="s">
        <v>269</v>
      </c>
      <c r="AV41" s="94" t="s">
        <v>270</v>
      </c>
      <c r="AW41" s="94">
        <v>10</v>
      </c>
      <c r="AX41" s="94"/>
      <c r="AY41" s="94">
        <v>20</v>
      </c>
      <c r="AZ41" s="94"/>
      <c r="BA41" s="94"/>
      <c r="BB41" s="94"/>
      <c r="BC41" s="94"/>
      <c r="BD41" s="94"/>
    </row>
    <row r="42" spans="1:56" ht="18.75" customHeight="1">
      <c r="A42" s="48" t="s">
        <v>173</v>
      </c>
      <c r="B42" s="183" t="s">
        <v>36</v>
      </c>
      <c r="C42" s="48" t="s">
        <v>241</v>
      </c>
      <c r="D42" s="185" t="s">
        <v>142</v>
      </c>
      <c r="E42" s="49">
        <v>13</v>
      </c>
      <c r="F42" s="48"/>
      <c r="G42" s="66">
        <f t="shared" si="0"/>
        <v>2</v>
      </c>
      <c r="H42" s="66"/>
      <c r="I42" s="66">
        <v>2</v>
      </c>
      <c r="J42" s="66"/>
      <c r="K42" s="66"/>
      <c r="L42" s="66"/>
      <c r="M42" s="36"/>
      <c r="N42" s="34"/>
      <c r="O42" s="48"/>
      <c r="P42" s="50">
        <f t="shared" si="11"/>
        <v>17</v>
      </c>
      <c r="Q42" s="48"/>
      <c r="R42" s="48">
        <v>1</v>
      </c>
      <c r="S42" s="48">
        <v>1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34">
        <f aca="true" t="shared" si="19" ref="AF42:AF48">(Q42+R42+S42+T42+U42+W42+Y42+Z42+AA42+AB42)</f>
        <v>2</v>
      </c>
      <c r="AG42" s="54">
        <f t="shared" si="12"/>
        <v>19</v>
      </c>
      <c r="AH42" s="52">
        <f t="shared" si="13"/>
        <v>4.333333333333333</v>
      </c>
      <c r="AI42" s="52">
        <v>5.3</v>
      </c>
      <c r="AJ42" s="72">
        <f t="shared" si="14"/>
        <v>2</v>
      </c>
      <c r="AK42" s="55">
        <f aca="true" t="shared" si="20" ref="AK42:AL45">(M42+AC42)</f>
        <v>0</v>
      </c>
      <c r="AL42" s="55">
        <f t="shared" si="20"/>
        <v>0</v>
      </c>
      <c r="AM42" s="57">
        <f aca="true" t="shared" si="21" ref="AM42:AM48">(40-AG42-AI42-AJ42-AK42-AL42)</f>
        <v>13.7</v>
      </c>
      <c r="AN42" s="33">
        <f t="shared" si="16"/>
        <v>21</v>
      </c>
      <c r="AO42" s="54">
        <f t="shared" si="8"/>
        <v>40</v>
      </c>
      <c r="AP42" s="65">
        <f t="shared" si="17"/>
        <v>3</v>
      </c>
      <c r="AQ42" s="39">
        <f t="shared" si="18"/>
        <v>21</v>
      </c>
      <c r="AR42" s="39"/>
      <c r="AS42" s="39"/>
      <c r="AT42" s="185" t="s">
        <v>35</v>
      </c>
      <c r="AU42" s="94"/>
      <c r="AV42" s="94"/>
      <c r="AW42" s="94"/>
      <c r="AX42" s="94"/>
      <c r="AY42" s="94"/>
      <c r="AZ42" s="94"/>
      <c r="BA42" s="132"/>
      <c r="BB42" s="132"/>
      <c r="BC42" s="132"/>
      <c r="BD42" s="94"/>
    </row>
    <row r="43" spans="1:56" ht="16.5" customHeight="1">
      <c r="A43" s="48" t="s">
        <v>174</v>
      </c>
      <c r="B43" s="183" t="s">
        <v>225</v>
      </c>
      <c r="C43" s="48" t="s">
        <v>241</v>
      </c>
      <c r="D43" s="185" t="s">
        <v>47</v>
      </c>
      <c r="E43" s="49">
        <v>13</v>
      </c>
      <c r="F43" s="48"/>
      <c r="G43" s="66">
        <f t="shared" si="0"/>
        <v>2</v>
      </c>
      <c r="H43" s="66">
        <v>2</v>
      </c>
      <c r="I43" s="66"/>
      <c r="J43" s="66"/>
      <c r="K43" s="66"/>
      <c r="L43" s="336"/>
      <c r="M43" s="36"/>
      <c r="N43" s="34"/>
      <c r="O43" s="56">
        <v>2</v>
      </c>
      <c r="P43" s="50">
        <f t="shared" si="11"/>
        <v>19</v>
      </c>
      <c r="Q43" s="48"/>
      <c r="R43" s="48">
        <v>1</v>
      </c>
      <c r="S43" s="48">
        <v>1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34">
        <f t="shared" si="19"/>
        <v>2</v>
      </c>
      <c r="AG43" s="36">
        <f>(P43+Q43+R43+S43+T43+U43+W43+Y43+Z43+AA43+AB43+AC43+AD43+AE43)</f>
        <v>21</v>
      </c>
      <c r="AH43" s="52">
        <f t="shared" si="13"/>
        <v>4.333333333333333</v>
      </c>
      <c r="AI43" s="52">
        <v>5.3</v>
      </c>
      <c r="AJ43" s="72">
        <f t="shared" si="14"/>
        <v>2</v>
      </c>
      <c r="AK43" s="51">
        <f t="shared" si="20"/>
        <v>0</v>
      </c>
      <c r="AL43" s="51">
        <f t="shared" si="20"/>
        <v>0</v>
      </c>
      <c r="AM43" s="52">
        <f t="shared" si="21"/>
        <v>11.7</v>
      </c>
      <c r="AN43" s="34">
        <f>SUM(AI43:AM43)</f>
        <v>19</v>
      </c>
      <c r="AO43" s="36">
        <f>(AG43+AN43)</f>
        <v>40</v>
      </c>
      <c r="AP43" s="65">
        <f t="shared" si="17"/>
        <v>1</v>
      </c>
      <c r="AQ43" s="39">
        <f>(40-AG43)</f>
        <v>19</v>
      </c>
      <c r="AR43" s="39"/>
      <c r="AS43" s="39"/>
      <c r="AT43" s="185" t="s">
        <v>35</v>
      </c>
      <c r="AU43" s="94"/>
      <c r="AV43" s="94"/>
      <c r="AW43" s="94"/>
      <c r="AX43" s="94"/>
      <c r="AY43" s="94"/>
      <c r="AZ43" s="94"/>
      <c r="BA43" s="94"/>
      <c r="BB43" s="94"/>
      <c r="BC43" s="94"/>
      <c r="BD43" s="94"/>
    </row>
    <row r="44" spans="1:56" ht="16.5" customHeight="1">
      <c r="A44" s="48" t="s">
        <v>176</v>
      </c>
      <c r="B44" s="183" t="s">
        <v>177</v>
      </c>
      <c r="C44" s="48" t="s">
        <v>242</v>
      </c>
      <c r="D44" s="185"/>
      <c r="E44" s="49">
        <v>21</v>
      </c>
      <c r="F44" s="48"/>
      <c r="G44" s="66"/>
      <c r="H44" s="66"/>
      <c r="I44" s="66"/>
      <c r="J44" s="66"/>
      <c r="K44" s="66"/>
      <c r="L44" s="336"/>
      <c r="M44" s="36"/>
      <c r="N44" s="34"/>
      <c r="O44" s="56"/>
      <c r="P44" s="50">
        <v>21</v>
      </c>
      <c r="Q44" s="48">
        <v>1</v>
      </c>
      <c r="R44" s="48">
        <v>1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34">
        <v>2</v>
      </c>
      <c r="AG44" s="36">
        <v>23</v>
      </c>
      <c r="AH44" s="52">
        <f t="shared" si="13"/>
        <v>7</v>
      </c>
      <c r="AI44" s="52">
        <f>CEILING(AH44,0.5)</f>
        <v>7</v>
      </c>
      <c r="AJ44" s="72">
        <v>10</v>
      </c>
      <c r="AK44" s="51"/>
      <c r="AL44" s="51"/>
      <c r="AM44" s="52">
        <v>10</v>
      </c>
      <c r="AN44" s="34">
        <v>17</v>
      </c>
      <c r="AO44" s="36">
        <v>40</v>
      </c>
      <c r="AP44" s="65"/>
      <c r="AQ44" s="39"/>
      <c r="AR44" s="39"/>
      <c r="AS44" s="39"/>
      <c r="AT44" s="185" t="s">
        <v>35</v>
      </c>
      <c r="AU44" s="94"/>
      <c r="AV44" s="94"/>
      <c r="AW44" s="94"/>
      <c r="AX44" s="94"/>
      <c r="AY44" s="94"/>
      <c r="AZ44" s="94"/>
      <c r="BA44" s="94"/>
      <c r="BB44" s="94"/>
      <c r="BC44" s="94"/>
      <c r="BD44" s="94"/>
    </row>
    <row r="45" spans="1:56" ht="14.25" customHeight="1">
      <c r="A45" s="49" t="s">
        <v>178</v>
      </c>
      <c r="B45" s="183" t="s">
        <v>177</v>
      </c>
      <c r="C45" s="48" t="s">
        <v>243</v>
      </c>
      <c r="D45" s="185"/>
      <c r="E45" s="49">
        <v>21</v>
      </c>
      <c r="F45" s="48"/>
      <c r="G45" s="66">
        <f t="shared" si="0"/>
      </c>
      <c r="H45" s="66"/>
      <c r="I45" s="66"/>
      <c r="J45" s="66"/>
      <c r="K45" s="66"/>
      <c r="L45" s="66"/>
      <c r="M45" s="36"/>
      <c r="N45" s="34"/>
      <c r="O45" s="48"/>
      <c r="P45" s="50">
        <f t="shared" si="11"/>
        <v>21</v>
      </c>
      <c r="Q45" s="48">
        <v>1</v>
      </c>
      <c r="R45" s="48">
        <v>1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4">
        <f t="shared" si="19"/>
        <v>2</v>
      </c>
      <c r="AG45" s="36">
        <f>(P45+Q45+R45+S45+T45+U45+W45+Y45+Z45+AA45+AB45+AC45+AD45+AE45)</f>
        <v>23</v>
      </c>
      <c r="AH45" s="52">
        <f t="shared" si="13"/>
        <v>7</v>
      </c>
      <c r="AI45" s="52">
        <f>CEILING(AH45,0.5)</f>
        <v>7</v>
      </c>
      <c r="AJ45" s="72" t="str">
        <f t="shared" si="14"/>
        <v>0</v>
      </c>
      <c r="AK45" s="51">
        <f t="shared" si="20"/>
        <v>0</v>
      </c>
      <c r="AL45" s="51">
        <f t="shared" si="20"/>
        <v>0</v>
      </c>
      <c r="AM45" s="52">
        <f t="shared" si="21"/>
        <v>10</v>
      </c>
      <c r="AN45" s="34">
        <f>SUM(AI45:AM45)</f>
        <v>17</v>
      </c>
      <c r="AO45" s="36">
        <f>(AG45+AN45)</f>
        <v>40</v>
      </c>
      <c r="AP45" s="65">
        <f t="shared" si="17"/>
        <v>-1</v>
      </c>
      <c r="AQ45" s="39">
        <f>(40-AG45)</f>
        <v>17</v>
      </c>
      <c r="AR45" s="39"/>
      <c r="AS45" s="39"/>
      <c r="AT45" s="185" t="s">
        <v>35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</row>
    <row r="46" spans="1:56" ht="12.75">
      <c r="A46" s="48" t="s">
        <v>179</v>
      </c>
      <c r="B46" s="180" t="s">
        <v>177</v>
      </c>
      <c r="C46" s="343" t="s">
        <v>244</v>
      </c>
      <c r="D46" s="342"/>
      <c r="E46" s="49">
        <v>21</v>
      </c>
      <c r="F46" s="48"/>
      <c r="G46" s="66">
        <f t="shared" si="0"/>
      </c>
      <c r="H46" s="66"/>
      <c r="I46" s="66"/>
      <c r="J46" s="66"/>
      <c r="K46" s="66"/>
      <c r="L46" s="66"/>
      <c r="M46" s="36"/>
      <c r="N46" s="34"/>
      <c r="O46" s="333"/>
      <c r="P46" s="50">
        <f aca="true" t="shared" si="22" ref="P46:P53">SUM(E46:O46)</f>
        <v>21</v>
      </c>
      <c r="Q46" s="48">
        <v>1</v>
      </c>
      <c r="R46" s="48">
        <v>1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34">
        <f t="shared" si="19"/>
        <v>2</v>
      </c>
      <c r="AG46" s="36">
        <f t="shared" si="12"/>
        <v>23</v>
      </c>
      <c r="AH46" s="52">
        <f aca="true" t="shared" si="23" ref="AH46:AH54">IF(B46="razredna nastava",(E46+F46)*30/60,(E46+F46)*20/60)</f>
        <v>7</v>
      </c>
      <c r="AI46" s="52">
        <f>CEILING(AH46,0.5)</f>
        <v>7</v>
      </c>
      <c r="AJ46" s="72" t="str">
        <f aca="true" t="shared" si="24" ref="AJ46:AJ53">IF(ISBLANK(D46),"0",2)</f>
        <v>0</v>
      </c>
      <c r="AK46" s="51">
        <f aca="true" t="shared" si="25" ref="AK46:AL49">(M46+AC46)</f>
        <v>0</v>
      </c>
      <c r="AL46" s="51">
        <f t="shared" si="25"/>
        <v>0</v>
      </c>
      <c r="AM46" s="52">
        <f t="shared" si="21"/>
        <v>10</v>
      </c>
      <c r="AN46" s="34">
        <f t="shared" si="16"/>
        <v>17</v>
      </c>
      <c r="AO46" s="36">
        <f>(AG46+AN46)</f>
        <v>40</v>
      </c>
      <c r="AP46" s="65">
        <f>(22-AG46)</f>
        <v>-1</v>
      </c>
      <c r="AQ46" s="58">
        <f t="shared" si="18"/>
        <v>17</v>
      </c>
      <c r="AR46" s="58"/>
      <c r="AS46" s="58"/>
      <c r="AT46" s="185" t="s">
        <v>34</v>
      </c>
      <c r="AU46" s="94"/>
      <c r="AV46" s="94"/>
      <c r="AW46" s="94"/>
      <c r="AX46" s="94"/>
      <c r="AY46" s="94"/>
      <c r="AZ46" s="94"/>
      <c r="BA46" s="94"/>
      <c r="BB46" s="94"/>
      <c r="BC46" s="94"/>
      <c r="BD46" s="94"/>
    </row>
    <row r="47" spans="1:56" ht="12.75" customHeight="1">
      <c r="A47" s="48" t="s">
        <v>245</v>
      </c>
      <c r="B47" s="183" t="s">
        <v>177</v>
      </c>
      <c r="C47" s="343" t="s">
        <v>246</v>
      </c>
      <c r="D47" s="287"/>
      <c r="E47" s="49">
        <v>8</v>
      </c>
      <c r="F47" s="48"/>
      <c r="G47" s="66">
        <f t="shared" si="0"/>
      </c>
      <c r="H47" s="66"/>
      <c r="I47" s="66"/>
      <c r="J47" s="66"/>
      <c r="K47" s="66"/>
      <c r="L47" s="66"/>
      <c r="M47" s="36"/>
      <c r="N47" s="34"/>
      <c r="O47" s="333"/>
      <c r="P47" s="50">
        <f t="shared" si="22"/>
        <v>8</v>
      </c>
      <c r="Q47" s="48"/>
      <c r="R47" s="48">
        <v>1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34">
        <f t="shared" si="19"/>
        <v>1</v>
      </c>
      <c r="AG47" s="36">
        <f t="shared" si="12"/>
        <v>9</v>
      </c>
      <c r="AH47" s="52">
        <f t="shared" si="23"/>
        <v>2.6666666666666665</v>
      </c>
      <c r="AI47" s="52">
        <f>CEILING(AH47,0.5)</f>
        <v>3</v>
      </c>
      <c r="AJ47" s="72" t="str">
        <f t="shared" si="24"/>
        <v>0</v>
      </c>
      <c r="AK47" s="51">
        <f t="shared" si="25"/>
        <v>0</v>
      </c>
      <c r="AL47" s="51">
        <f t="shared" si="25"/>
        <v>0</v>
      </c>
      <c r="AM47" s="52"/>
      <c r="AN47" s="34">
        <v>5</v>
      </c>
      <c r="AO47" s="36">
        <v>17</v>
      </c>
      <c r="AP47" s="65">
        <f>(22-AG47)</f>
        <v>13</v>
      </c>
      <c r="AQ47" s="58">
        <f t="shared" si="18"/>
        <v>31</v>
      </c>
      <c r="AR47" s="58"/>
      <c r="AS47" s="58"/>
      <c r="AT47" s="185" t="s">
        <v>31</v>
      </c>
      <c r="AU47" s="94" t="s">
        <v>247</v>
      </c>
      <c r="AV47" s="94" t="s">
        <v>147</v>
      </c>
      <c r="AW47" s="94">
        <v>6</v>
      </c>
      <c r="AX47" s="94">
        <v>1</v>
      </c>
      <c r="AY47" s="94">
        <v>13</v>
      </c>
      <c r="AZ47" s="94"/>
      <c r="BA47" s="94"/>
      <c r="BB47" s="94"/>
      <c r="BC47" s="94"/>
      <c r="BD47" s="94"/>
    </row>
    <row r="48" spans="1:56" ht="24.75" customHeight="1">
      <c r="A48" s="48" t="s">
        <v>181</v>
      </c>
      <c r="B48" s="321" t="s">
        <v>182</v>
      </c>
      <c r="C48" s="328" t="s">
        <v>248</v>
      </c>
      <c r="D48" s="322" t="s">
        <v>201</v>
      </c>
      <c r="E48" s="49">
        <v>18</v>
      </c>
      <c r="F48" s="48"/>
      <c r="G48" s="66">
        <v>2</v>
      </c>
      <c r="H48" s="66"/>
      <c r="I48" s="66"/>
      <c r="J48" s="66"/>
      <c r="K48" s="66"/>
      <c r="L48" s="66"/>
      <c r="M48" s="36"/>
      <c r="N48" s="34"/>
      <c r="O48" s="333">
        <v>2</v>
      </c>
      <c r="P48" s="50">
        <f t="shared" si="22"/>
        <v>22</v>
      </c>
      <c r="Q48" s="48"/>
      <c r="R48" s="48">
        <v>1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34">
        <f t="shared" si="19"/>
        <v>1</v>
      </c>
      <c r="AG48" s="36">
        <f t="shared" si="12"/>
        <v>23</v>
      </c>
      <c r="AH48" s="52">
        <f t="shared" si="23"/>
        <v>6</v>
      </c>
      <c r="AI48" s="52">
        <f>CEILING(AH48,0.5)</f>
        <v>6</v>
      </c>
      <c r="AJ48" s="72">
        <f t="shared" si="24"/>
        <v>2</v>
      </c>
      <c r="AK48" s="51">
        <f t="shared" si="25"/>
        <v>0</v>
      </c>
      <c r="AL48" s="51">
        <f t="shared" si="25"/>
        <v>0</v>
      </c>
      <c r="AM48" s="52">
        <f t="shared" si="21"/>
        <v>9</v>
      </c>
      <c r="AN48" s="34">
        <f t="shared" si="16"/>
        <v>17</v>
      </c>
      <c r="AO48" s="36">
        <f>(AG48+AN48)</f>
        <v>40</v>
      </c>
      <c r="AP48" s="65">
        <f>(22-AG48)</f>
        <v>-1</v>
      </c>
      <c r="AQ48" s="58">
        <f t="shared" si="18"/>
        <v>17</v>
      </c>
      <c r="AR48" s="58"/>
      <c r="AS48" s="58"/>
      <c r="AT48" s="185" t="s">
        <v>34</v>
      </c>
      <c r="AU48" s="94"/>
      <c r="AV48" s="94"/>
      <c r="AW48" s="94"/>
      <c r="AX48" s="94"/>
      <c r="AY48" s="94"/>
      <c r="AZ48" s="94"/>
      <c r="BA48" s="94"/>
      <c r="BB48" s="94"/>
      <c r="BC48" s="94"/>
      <c r="BD48" s="94"/>
    </row>
    <row r="49" spans="1:56" ht="24" customHeight="1">
      <c r="A49" s="286" t="s">
        <v>184</v>
      </c>
      <c r="B49" s="325" t="s">
        <v>182</v>
      </c>
      <c r="C49" s="329" t="s">
        <v>249</v>
      </c>
      <c r="D49" s="349" t="s">
        <v>144</v>
      </c>
      <c r="E49" s="43">
        <v>6</v>
      </c>
      <c r="F49" s="42"/>
      <c r="G49" s="66">
        <f t="shared" si="0"/>
        <v>2</v>
      </c>
      <c r="H49" s="78"/>
      <c r="I49" s="78"/>
      <c r="J49" s="78"/>
      <c r="K49" s="78"/>
      <c r="L49" s="78"/>
      <c r="M49" s="44"/>
      <c r="N49" s="32"/>
      <c r="O49" s="42"/>
      <c r="P49" s="45">
        <f t="shared" si="22"/>
        <v>8</v>
      </c>
      <c r="Q49" s="42"/>
      <c r="R49" s="42">
        <v>1</v>
      </c>
      <c r="S49" s="42"/>
      <c r="T49" s="42">
        <v>2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32">
        <v>3</v>
      </c>
      <c r="AG49" s="44">
        <f>(P49+Q49+R49+S49+T49+U49+W49+Y49+Z49+AA49+AB49+AC49+AD49+AE49)</f>
        <v>11</v>
      </c>
      <c r="AH49" s="47">
        <f t="shared" si="23"/>
        <v>2</v>
      </c>
      <c r="AI49" s="47">
        <v>3</v>
      </c>
      <c r="AJ49" s="85">
        <f t="shared" si="24"/>
        <v>2</v>
      </c>
      <c r="AK49" s="46">
        <f t="shared" si="25"/>
        <v>0</v>
      </c>
      <c r="AL49" s="46">
        <f t="shared" si="25"/>
        <v>0</v>
      </c>
      <c r="AM49" s="47">
        <v>5</v>
      </c>
      <c r="AN49" s="32">
        <v>10</v>
      </c>
      <c r="AO49" s="44">
        <v>20</v>
      </c>
      <c r="AP49" s="40">
        <f>(AR49-AG49)</f>
        <v>0</v>
      </c>
      <c r="AQ49" s="40"/>
      <c r="AR49" s="40">
        <f>(22*AO49/40)</f>
        <v>11</v>
      </c>
      <c r="AS49" s="40">
        <f>(AG49+AN49)</f>
        <v>21</v>
      </c>
      <c r="AT49" s="192" t="s">
        <v>31</v>
      </c>
      <c r="AU49" s="42" t="s">
        <v>185</v>
      </c>
      <c r="AV49" s="42" t="s">
        <v>186</v>
      </c>
      <c r="AW49" s="42">
        <v>10</v>
      </c>
      <c r="AX49" s="42">
        <v>2</v>
      </c>
      <c r="AY49" s="42">
        <v>20</v>
      </c>
      <c r="AZ49" s="42"/>
      <c r="BA49" s="42"/>
      <c r="BB49" s="42"/>
      <c r="BC49" s="42"/>
      <c r="BD49" s="42"/>
    </row>
    <row r="50" spans="1:56" s="2" customFormat="1" ht="22.5">
      <c r="A50" s="48" t="s">
        <v>213</v>
      </c>
      <c r="B50" s="326" t="s">
        <v>187</v>
      </c>
      <c r="C50" s="324" t="s">
        <v>250</v>
      </c>
      <c r="D50" s="322"/>
      <c r="E50" s="49">
        <v>20</v>
      </c>
      <c r="F50" s="48"/>
      <c r="G50" s="66">
        <f t="shared" si="0"/>
      </c>
      <c r="H50" s="66"/>
      <c r="I50" s="66"/>
      <c r="J50" s="66"/>
      <c r="K50" s="66"/>
      <c r="L50" s="66"/>
      <c r="M50" s="36"/>
      <c r="N50" s="34"/>
      <c r="O50" s="48"/>
      <c r="P50" s="50">
        <f t="shared" si="22"/>
        <v>20</v>
      </c>
      <c r="Q50" s="48">
        <v>1</v>
      </c>
      <c r="R50" s="48">
        <v>1</v>
      </c>
      <c r="S50" s="48">
        <v>1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34">
        <v>3</v>
      </c>
      <c r="AG50" s="36">
        <f t="shared" si="12"/>
        <v>23</v>
      </c>
      <c r="AH50" s="52">
        <f t="shared" si="23"/>
        <v>6.666666666666667</v>
      </c>
      <c r="AI50" s="52">
        <v>6.7</v>
      </c>
      <c r="AJ50" s="72" t="str">
        <f t="shared" si="24"/>
        <v>0</v>
      </c>
      <c r="AK50" s="51">
        <f aca="true" t="shared" si="26" ref="AK50:AL53">(M50+AC50)</f>
        <v>0</v>
      </c>
      <c r="AL50" s="51">
        <f t="shared" si="26"/>
        <v>0</v>
      </c>
      <c r="AM50" s="51">
        <f>(40-AG50-AI50-AJ50-AK50-AL50)</f>
        <v>10.3</v>
      </c>
      <c r="AN50" s="34">
        <f>SUM(AI50:AM50)</f>
        <v>17</v>
      </c>
      <c r="AO50" s="36">
        <f>(AG50+AN50)</f>
        <v>40</v>
      </c>
      <c r="AP50" s="65">
        <f>(23-AG50)</f>
        <v>0</v>
      </c>
      <c r="AQ50" s="39">
        <f t="shared" si="18"/>
        <v>17</v>
      </c>
      <c r="AR50" s="39"/>
      <c r="AS50" s="39"/>
      <c r="AT50" s="185" t="s">
        <v>34</v>
      </c>
      <c r="AU50" s="48"/>
      <c r="AV50" s="48"/>
      <c r="AW50" s="48"/>
      <c r="AX50" s="48"/>
      <c r="AY50" s="48"/>
      <c r="AZ50" s="48"/>
      <c r="BA50" s="48"/>
      <c r="BB50" s="48"/>
      <c r="BC50" s="48"/>
      <c r="BD50" s="48"/>
    </row>
    <row r="51" spans="1:56" s="2" customFormat="1" ht="22.5">
      <c r="A51" s="49" t="s">
        <v>188</v>
      </c>
      <c r="B51" s="326" t="s">
        <v>187</v>
      </c>
      <c r="C51" s="328" t="s">
        <v>251</v>
      </c>
      <c r="D51" s="322"/>
      <c r="E51" s="49">
        <v>20</v>
      </c>
      <c r="F51" s="48"/>
      <c r="G51" s="66">
        <f t="shared" si="0"/>
      </c>
      <c r="H51" s="66"/>
      <c r="I51" s="66"/>
      <c r="J51" s="66"/>
      <c r="K51" s="66"/>
      <c r="L51" s="66"/>
      <c r="M51" s="36"/>
      <c r="N51" s="34"/>
      <c r="O51" s="48"/>
      <c r="P51" s="50">
        <f t="shared" si="22"/>
        <v>20</v>
      </c>
      <c r="Q51" s="48">
        <v>1</v>
      </c>
      <c r="R51" s="48"/>
      <c r="S51" s="48"/>
      <c r="T51" s="48"/>
      <c r="U51" s="48"/>
      <c r="V51" s="48"/>
      <c r="W51" s="48"/>
      <c r="X51" s="48"/>
      <c r="Y51" s="48"/>
      <c r="Z51" s="48">
        <v>1</v>
      </c>
      <c r="AA51" s="48">
        <v>1</v>
      </c>
      <c r="AB51" s="48"/>
      <c r="AC51" s="48"/>
      <c r="AD51" s="48"/>
      <c r="AE51" s="48"/>
      <c r="AF51" s="34">
        <f>(Q51+R51+S51+T51+U51+W51+Y51+Z51+AA51+AB51)</f>
        <v>3</v>
      </c>
      <c r="AG51" s="36">
        <f t="shared" si="12"/>
        <v>23</v>
      </c>
      <c r="AH51" s="52">
        <f t="shared" si="23"/>
        <v>6.666666666666667</v>
      </c>
      <c r="AI51" s="52">
        <v>6.7</v>
      </c>
      <c r="AJ51" s="72" t="str">
        <f t="shared" si="24"/>
        <v>0</v>
      </c>
      <c r="AK51" s="51">
        <f t="shared" si="26"/>
        <v>0</v>
      </c>
      <c r="AL51" s="51">
        <f t="shared" si="26"/>
        <v>0</v>
      </c>
      <c r="AM51" s="51">
        <f>(40-AG51-AI51-AJ51-AK51-AL51)</f>
        <v>10.3</v>
      </c>
      <c r="AN51" s="34">
        <f>SUM(AI51:AM51)</f>
        <v>17</v>
      </c>
      <c r="AO51" s="36">
        <f>(AG51+AN51)</f>
        <v>40</v>
      </c>
      <c r="AP51" s="65">
        <f>(23-AG51)</f>
        <v>0</v>
      </c>
      <c r="AQ51" s="39">
        <f t="shared" si="18"/>
        <v>17</v>
      </c>
      <c r="AR51" s="39"/>
      <c r="AS51" s="39"/>
      <c r="AT51" s="185" t="s">
        <v>34</v>
      </c>
      <c r="AU51" s="48"/>
      <c r="AV51" s="48"/>
      <c r="AW51" s="48"/>
      <c r="AX51" s="48"/>
      <c r="AY51" s="48"/>
      <c r="AZ51" s="48"/>
      <c r="BA51" s="48"/>
      <c r="BB51" s="48"/>
      <c r="BC51" s="48"/>
      <c r="BD51" s="48"/>
    </row>
    <row r="52" spans="1:56" s="2" customFormat="1" ht="12.75">
      <c r="A52" s="48" t="s">
        <v>214</v>
      </c>
      <c r="B52" s="326" t="s">
        <v>187</v>
      </c>
      <c r="C52" s="324" t="s">
        <v>252</v>
      </c>
      <c r="D52" s="322"/>
      <c r="E52" s="49">
        <v>12</v>
      </c>
      <c r="F52" s="48"/>
      <c r="G52" s="66">
        <f t="shared" si="0"/>
      </c>
      <c r="H52" s="66"/>
      <c r="I52" s="66"/>
      <c r="J52" s="66"/>
      <c r="K52" s="66"/>
      <c r="L52" s="66"/>
      <c r="M52" s="36"/>
      <c r="N52" s="34"/>
      <c r="O52" s="48"/>
      <c r="P52" s="50">
        <f t="shared" si="22"/>
        <v>12</v>
      </c>
      <c r="Q52" s="48">
        <v>1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34">
        <v>1</v>
      </c>
      <c r="AG52" s="36">
        <v>13</v>
      </c>
      <c r="AH52" s="52">
        <f t="shared" si="23"/>
        <v>4</v>
      </c>
      <c r="AI52" s="52">
        <v>4</v>
      </c>
      <c r="AJ52" s="72" t="str">
        <f t="shared" si="24"/>
        <v>0</v>
      </c>
      <c r="AK52" s="51">
        <f t="shared" si="26"/>
        <v>0</v>
      </c>
      <c r="AL52" s="51">
        <f t="shared" si="26"/>
        <v>0</v>
      </c>
      <c r="AM52" s="51">
        <v>3</v>
      </c>
      <c r="AN52" s="34">
        <f>SUM(AI52:AM52)</f>
        <v>7</v>
      </c>
      <c r="AO52" s="36">
        <f>(AG52+AN52)</f>
        <v>20</v>
      </c>
      <c r="AP52" s="65">
        <f>(23-AG52)</f>
        <v>10</v>
      </c>
      <c r="AQ52" s="39">
        <f t="shared" si="18"/>
        <v>27</v>
      </c>
      <c r="AR52" s="39"/>
      <c r="AS52" s="39"/>
      <c r="AT52" s="185" t="s">
        <v>253</v>
      </c>
      <c r="AU52" s="48" t="s">
        <v>215</v>
      </c>
      <c r="AV52" s="48"/>
      <c r="AW52" s="48">
        <v>10</v>
      </c>
      <c r="AX52" s="48">
        <v>1</v>
      </c>
      <c r="AY52" s="48">
        <v>20</v>
      </c>
      <c r="AZ52" s="48"/>
      <c r="BA52" s="48"/>
      <c r="BB52" s="48"/>
      <c r="BC52" s="48"/>
      <c r="BD52" s="48"/>
    </row>
    <row r="53" spans="1:56" s="2" customFormat="1" ht="25.5" customHeight="1">
      <c r="A53" s="48" t="s">
        <v>216</v>
      </c>
      <c r="B53" s="326" t="s">
        <v>217</v>
      </c>
      <c r="C53" s="327" t="s">
        <v>254</v>
      </c>
      <c r="D53" s="322"/>
      <c r="E53" s="49">
        <v>14</v>
      </c>
      <c r="F53" s="48"/>
      <c r="G53" s="66">
        <f t="shared" si="0"/>
      </c>
      <c r="H53" s="66"/>
      <c r="I53" s="66"/>
      <c r="J53" s="66"/>
      <c r="K53" s="66"/>
      <c r="L53" s="66"/>
      <c r="M53" s="36"/>
      <c r="N53" s="34"/>
      <c r="O53" s="48"/>
      <c r="P53" s="50">
        <f t="shared" si="22"/>
        <v>14</v>
      </c>
      <c r="Q53" s="48">
        <v>1</v>
      </c>
      <c r="R53" s="48">
        <v>1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4">
        <f>(Q53+R53+S53+T53+U53+W53+Y53+Z53+AA53+AB53)</f>
        <v>2</v>
      </c>
      <c r="AG53" s="36">
        <f t="shared" si="12"/>
        <v>16</v>
      </c>
      <c r="AH53" s="52">
        <f t="shared" si="23"/>
        <v>4.666666666666667</v>
      </c>
      <c r="AI53" s="52">
        <v>4</v>
      </c>
      <c r="AJ53" s="72" t="str">
        <f t="shared" si="24"/>
        <v>0</v>
      </c>
      <c r="AK53" s="51">
        <f t="shared" si="26"/>
        <v>0</v>
      </c>
      <c r="AL53" s="51">
        <f t="shared" si="26"/>
        <v>0</v>
      </c>
      <c r="AM53" s="51">
        <v>4</v>
      </c>
      <c r="AN53" s="34">
        <v>8</v>
      </c>
      <c r="AO53" s="36">
        <f>(AG53+AN53)</f>
        <v>24</v>
      </c>
      <c r="AP53" s="65">
        <f>(23-AG53)</f>
        <v>7</v>
      </c>
      <c r="AQ53" s="39">
        <f t="shared" si="18"/>
        <v>24</v>
      </c>
      <c r="AR53" s="39"/>
      <c r="AS53" s="39"/>
      <c r="AT53" s="185" t="s">
        <v>31</v>
      </c>
      <c r="AU53" s="48" t="s">
        <v>218</v>
      </c>
      <c r="AV53" s="48"/>
      <c r="AW53" s="48">
        <v>8</v>
      </c>
      <c r="AX53" s="48">
        <v>2</v>
      </c>
      <c r="AY53" s="48">
        <v>16</v>
      </c>
      <c r="AZ53" s="48"/>
      <c r="BA53" s="48"/>
      <c r="BB53" s="48"/>
      <c r="BC53" s="48"/>
      <c r="BD53" s="48"/>
    </row>
    <row r="54" spans="1:56" s="2" customFormat="1" ht="18.75" customHeight="1">
      <c r="A54" s="48"/>
      <c r="B54" s="185"/>
      <c r="C54" s="288"/>
      <c r="D54" s="287"/>
      <c r="E54" s="49"/>
      <c r="F54" s="48"/>
      <c r="G54" s="66"/>
      <c r="H54" s="66"/>
      <c r="I54" s="66"/>
      <c r="J54" s="66"/>
      <c r="K54" s="66"/>
      <c r="L54" s="66"/>
      <c r="M54" s="36"/>
      <c r="N54" s="34"/>
      <c r="O54" s="48"/>
      <c r="P54" s="50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34"/>
      <c r="AG54" s="36"/>
      <c r="AH54" s="52">
        <f t="shared" si="23"/>
        <v>0</v>
      </c>
      <c r="AI54" s="52"/>
      <c r="AJ54" s="72"/>
      <c r="AK54" s="51"/>
      <c r="AL54" s="51"/>
      <c r="AM54" s="51"/>
      <c r="AN54" s="34"/>
      <c r="AO54" s="36"/>
      <c r="AP54" s="65"/>
      <c r="AQ54" s="39"/>
      <c r="AR54" s="39"/>
      <c r="AS54" s="39"/>
      <c r="AT54" s="185"/>
      <c r="AU54" s="48"/>
      <c r="AV54" s="48"/>
      <c r="AW54" s="48"/>
      <c r="AX54" s="48"/>
      <c r="AY54" s="48"/>
      <c r="AZ54" s="48"/>
      <c r="BA54" s="48"/>
      <c r="BB54" s="48"/>
      <c r="BC54" s="48"/>
      <c r="BD54" s="48"/>
    </row>
    <row r="55" spans="1:57" s="2" customFormat="1" ht="27" customHeight="1">
      <c r="A55" s="48" t="s">
        <v>189</v>
      </c>
      <c r="B55" s="183" t="s">
        <v>226</v>
      </c>
      <c r="C55" s="323" t="s">
        <v>255</v>
      </c>
      <c r="D55" s="287"/>
      <c r="E55" s="287">
        <v>23</v>
      </c>
      <c r="F55" s="344"/>
      <c r="G55" s="48"/>
      <c r="H55" s="66">
        <f>IF(ISBLANK(D55),"",2)</f>
      </c>
      <c r="I55" s="66"/>
      <c r="J55" s="66"/>
      <c r="K55" s="66"/>
      <c r="L55" s="66"/>
      <c r="M55" s="66"/>
      <c r="N55" s="36"/>
      <c r="O55" s="34"/>
      <c r="P55" s="345">
        <v>23</v>
      </c>
      <c r="Q55" s="49"/>
      <c r="R55" s="48">
        <v>1</v>
      </c>
      <c r="S55" s="48"/>
      <c r="T55" s="48"/>
      <c r="U55" s="48"/>
      <c r="V55" s="48"/>
      <c r="W55" s="48"/>
      <c r="X55" s="48"/>
      <c r="Y55" s="48"/>
      <c r="Z55" s="48"/>
      <c r="AA55" s="48" t="s">
        <v>153</v>
      </c>
      <c r="AB55" s="48" t="s">
        <v>153</v>
      </c>
      <c r="AC55" s="48"/>
      <c r="AD55" s="48"/>
      <c r="AE55" s="48"/>
      <c r="AF55" s="48">
        <v>1</v>
      </c>
      <c r="AG55" s="34">
        <v>24</v>
      </c>
      <c r="AH55" s="36">
        <v>24</v>
      </c>
      <c r="AI55" s="52">
        <v>7</v>
      </c>
      <c r="AJ55" s="52">
        <v>0</v>
      </c>
      <c r="AK55" s="72" t="str">
        <f>IF(ISBLANK(D55),"0",2)</f>
        <v>0</v>
      </c>
      <c r="AL55" s="51">
        <f>(N55+AD55)</f>
        <v>0</v>
      </c>
      <c r="AM55" s="51">
        <v>9</v>
      </c>
      <c r="AN55" s="51">
        <v>16</v>
      </c>
      <c r="AO55" s="348">
        <v>40</v>
      </c>
      <c r="AP55" s="36">
        <v>40</v>
      </c>
      <c r="AQ55" s="65">
        <f>(24-AH55)</f>
        <v>0</v>
      </c>
      <c r="AR55" s="39">
        <f>(40-AH55)</f>
        <v>16</v>
      </c>
      <c r="AS55" s="39"/>
      <c r="AT55" s="51" t="s">
        <v>35</v>
      </c>
      <c r="AU55" s="185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6" s="2" customFormat="1" ht="31.5" customHeight="1">
      <c r="A56" s="48" t="s">
        <v>190</v>
      </c>
      <c r="B56" s="321" t="s">
        <v>191</v>
      </c>
      <c r="C56" s="324" t="s">
        <v>256</v>
      </c>
      <c r="D56" s="322"/>
      <c r="E56" s="49">
        <v>15.5</v>
      </c>
      <c r="F56" s="48"/>
      <c r="G56" s="66">
        <f t="shared" si="0"/>
      </c>
      <c r="H56" s="66"/>
      <c r="I56" s="66"/>
      <c r="J56" s="66"/>
      <c r="K56" s="66"/>
      <c r="L56" s="66"/>
      <c r="M56" s="36"/>
      <c r="N56" s="34"/>
      <c r="O56" s="48"/>
      <c r="P56" s="50">
        <f aca="true" t="shared" si="27" ref="P56:P67">SUM(E56:O56)</f>
        <v>15.5</v>
      </c>
      <c r="Q56" s="48">
        <v>1</v>
      </c>
      <c r="R56" s="48"/>
      <c r="S56" s="49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34">
        <v>1</v>
      </c>
      <c r="AG56" s="36">
        <v>16.5</v>
      </c>
      <c r="AH56" s="52">
        <f aca="true" t="shared" si="28" ref="AH56:AH69">IF(B56="razredna nastava",(E56+F56)*30/60,(E56+F56)*20/60)</f>
        <v>5.166666666666667</v>
      </c>
      <c r="AI56" s="52">
        <f>CEILING(AH56,0.5)</f>
        <v>5.5</v>
      </c>
      <c r="AJ56" s="72" t="str">
        <f aca="true" t="shared" si="29" ref="AJ56:AJ64">IF(ISBLANK(D56),"0",2)</f>
        <v>0</v>
      </c>
      <c r="AK56" s="51">
        <f>(M56+AC56)</f>
        <v>0</v>
      </c>
      <c r="AL56" s="51">
        <f>(N56+AD56)</f>
        <v>0</v>
      </c>
      <c r="AM56" s="51"/>
      <c r="AN56" s="34">
        <v>4</v>
      </c>
      <c r="AO56" s="36">
        <v>25</v>
      </c>
      <c r="AP56" s="65">
        <f>(24-AG56)</f>
        <v>7.5</v>
      </c>
      <c r="AQ56" s="39">
        <f>(40-AG56)</f>
        <v>23.5</v>
      </c>
      <c r="AR56" s="39"/>
      <c r="AS56" s="39"/>
      <c r="AT56" s="185" t="s">
        <v>31</v>
      </c>
      <c r="AU56" s="286" t="s">
        <v>257</v>
      </c>
      <c r="AV56" s="48" t="s">
        <v>147</v>
      </c>
      <c r="AW56" s="48">
        <v>4</v>
      </c>
      <c r="AX56" s="48"/>
      <c r="AY56" s="48">
        <v>8</v>
      </c>
      <c r="AZ56" s="48" t="s">
        <v>258</v>
      </c>
      <c r="BA56" s="48" t="s">
        <v>147</v>
      </c>
      <c r="BB56" s="48">
        <v>4</v>
      </c>
      <c r="BC56" s="48"/>
      <c r="BD56" s="48">
        <v>7</v>
      </c>
    </row>
    <row r="57" spans="1:56" ht="16.5" customHeight="1">
      <c r="A57" s="48" t="s">
        <v>192</v>
      </c>
      <c r="B57" s="184" t="s">
        <v>193</v>
      </c>
      <c r="C57" s="339" t="s">
        <v>259</v>
      </c>
      <c r="D57" s="192" t="s">
        <v>146</v>
      </c>
      <c r="E57" s="43">
        <v>18</v>
      </c>
      <c r="F57" s="42"/>
      <c r="G57" s="66">
        <v>2</v>
      </c>
      <c r="H57" s="78"/>
      <c r="I57" s="78"/>
      <c r="J57" s="78"/>
      <c r="K57" s="78"/>
      <c r="L57" s="78"/>
      <c r="M57" s="44">
        <v>2</v>
      </c>
      <c r="N57" s="32"/>
      <c r="O57" s="42"/>
      <c r="P57" s="45">
        <f t="shared" si="27"/>
        <v>22</v>
      </c>
      <c r="Q57" s="42">
        <v>1</v>
      </c>
      <c r="R57" s="42">
        <v>1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32">
        <f aca="true" t="shared" si="30" ref="AF57:AF69">SUM(Q57:AE57)</f>
        <v>2</v>
      </c>
      <c r="AG57" s="44">
        <v>24</v>
      </c>
      <c r="AH57" s="47">
        <f t="shared" si="28"/>
        <v>6</v>
      </c>
      <c r="AI57" s="47">
        <v>6.7</v>
      </c>
      <c r="AJ57" s="85">
        <f t="shared" si="29"/>
        <v>2</v>
      </c>
      <c r="AK57" s="44">
        <v>2</v>
      </c>
      <c r="AL57" s="44">
        <v>0</v>
      </c>
      <c r="AM57" s="47">
        <v>5</v>
      </c>
      <c r="AN57" s="32">
        <f>SUM(AI57:AM57)</f>
        <v>15.7</v>
      </c>
      <c r="AO57" s="44">
        <v>40</v>
      </c>
      <c r="AP57" s="40">
        <f>(AR57-AG57)</f>
        <v>0</v>
      </c>
      <c r="AQ57" s="40"/>
      <c r="AR57" s="40">
        <f>(24*AO57/40)</f>
        <v>24</v>
      </c>
      <c r="AS57" s="40">
        <f>(AG57+AN57)</f>
        <v>39.7</v>
      </c>
      <c r="AT57" s="192" t="s">
        <v>35</v>
      </c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56" ht="16.5" customHeight="1">
      <c r="A58" s="48" t="s">
        <v>194</v>
      </c>
      <c r="B58" s="184" t="s">
        <v>195</v>
      </c>
      <c r="C58" s="340" t="s">
        <v>260</v>
      </c>
      <c r="D58" s="192" t="s">
        <v>145</v>
      </c>
      <c r="E58" s="43">
        <v>18</v>
      </c>
      <c r="F58" s="42"/>
      <c r="G58" s="66">
        <v>2</v>
      </c>
      <c r="H58" s="78"/>
      <c r="I58" s="78"/>
      <c r="J58" s="78"/>
      <c r="K58" s="78"/>
      <c r="L58" s="78"/>
      <c r="M58" s="44"/>
      <c r="N58" s="32"/>
      <c r="O58" s="42"/>
      <c r="P58" s="45">
        <f t="shared" si="27"/>
        <v>20</v>
      </c>
      <c r="Q58" s="42">
        <v>1</v>
      </c>
      <c r="R58" s="42">
        <v>2</v>
      </c>
      <c r="S58" s="43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32">
        <f t="shared" si="30"/>
        <v>3</v>
      </c>
      <c r="AG58" s="44">
        <f aca="true" t="shared" si="31" ref="AG58:AG69">(P58+Q58+R58+S58+T58+U58+W58+Y58+Z58+AA58+AB58+AC58+AD58+AE58)</f>
        <v>23</v>
      </c>
      <c r="AH58" s="47">
        <f t="shared" si="28"/>
        <v>6</v>
      </c>
      <c r="AI58" s="47">
        <v>7</v>
      </c>
      <c r="AJ58" s="85">
        <f t="shared" si="29"/>
        <v>2</v>
      </c>
      <c r="AK58" s="44"/>
      <c r="AL58" s="44"/>
      <c r="AM58" s="47">
        <v>8</v>
      </c>
      <c r="AN58" s="32">
        <f>SUM(AI58:AM58)</f>
        <v>17</v>
      </c>
      <c r="AO58" s="44">
        <v>40</v>
      </c>
      <c r="AP58" s="40">
        <f>(AR58-AG58)</f>
        <v>1</v>
      </c>
      <c r="AQ58" s="40"/>
      <c r="AR58" s="40">
        <f>(24*AO58/40)</f>
        <v>24</v>
      </c>
      <c r="AS58" s="40">
        <f>(AG58+AN58)</f>
        <v>40</v>
      </c>
      <c r="AT58" s="192" t="s">
        <v>35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s="2" customFormat="1" ht="25.5" customHeight="1">
      <c r="A59" s="48" t="s">
        <v>196</v>
      </c>
      <c r="B59" s="183" t="s">
        <v>197</v>
      </c>
      <c r="C59" s="286" t="s">
        <v>261</v>
      </c>
      <c r="D59" s="287"/>
      <c r="E59" s="49">
        <v>4</v>
      </c>
      <c r="F59" s="48"/>
      <c r="G59" s="66">
        <f t="shared" si="0"/>
      </c>
      <c r="H59" s="66"/>
      <c r="I59" s="66"/>
      <c r="J59" s="66"/>
      <c r="K59" s="66"/>
      <c r="L59" s="66"/>
      <c r="M59" s="36"/>
      <c r="N59" s="34"/>
      <c r="O59" s="48"/>
      <c r="P59" s="50">
        <f t="shared" si="27"/>
        <v>4</v>
      </c>
      <c r="Q59" s="48"/>
      <c r="R59" s="48">
        <v>1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34">
        <f t="shared" si="30"/>
        <v>1</v>
      </c>
      <c r="AG59" s="36">
        <v>5</v>
      </c>
      <c r="AH59" s="52">
        <f t="shared" si="28"/>
        <v>1.3333333333333333</v>
      </c>
      <c r="AI59" s="52">
        <f>CEILING(AH59,0.5)</f>
        <v>1.5</v>
      </c>
      <c r="AJ59" s="72" t="str">
        <f t="shared" si="29"/>
        <v>0</v>
      </c>
      <c r="AK59" s="36"/>
      <c r="AL59" s="36"/>
      <c r="AM59" s="51">
        <v>1</v>
      </c>
      <c r="AN59" s="34">
        <v>3</v>
      </c>
      <c r="AO59" s="36">
        <v>8</v>
      </c>
      <c r="AP59" s="65">
        <f>(24-AG59)</f>
        <v>19</v>
      </c>
      <c r="AQ59" s="39">
        <f>(40-AG59)</f>
        <v>35</v>
      </c>
      <c r="AR59" s="39"/>
      <c r="AS59" s="39"/>
      <c r="AT59" s="185" t="s">
        <v>31</v>
      </c>
      <c r="AU59" s="48" t="s">
        <v>198</v>
      </c>
      <c r="AV59" s="48" t="s">
        <v>199</v>
      </c>
      <c r="AW59" s="48">
        <v>18</v>
      </c>
      <c r="AX59" s="48">
        <v>1</v>
      </c>
      <c r="AY59" s="48">
        <v>32</v>
      </c>
      <c r="AZ59" s="48"/>
      <c r="BA59" s="48"/>
      <c r="BB59" s="48"/>
      <c r="BC59" s="48"/>
      <c r="BD59" s="48"/>
    </row>
    <row r="60" spans="1:56" s="2" customFormat="1" ht="12.75" customHeight="1">
      <c r="A60" s="48" t="s">
        <v>200</v>
      </c>
      <c r="B60" s="183" t="s">
        <v>197</v>
      </c>
      <c r="C60" s="48" t="s">
        <v>262</v>
      </c>
      <c r="D60" s="287" t="s">
        <v>183</v>
      </c>
      <c r="E60" s="49">
        <v>10.5</v>
      </c>
      <c r="F60" s="48"/>
      <c r="G60" s="66">
        <f>IF(ISBLANK(D60),"",2)</f>
        <v>2</v>
      </c>
      <c r="H60" s="66"/>
      <c r="I60" s="66"/>
      <c r="J60" s="66"/>
      <c r="K60" s="336"/>
      <c r="L60" s="66">
        <v>2</v>
      </c>
      <c r="M60" s="36"/>
      <c r="N60" s="34"/>
      <c r="O60" s="48"/>
      <c r="P60" s="50">
        <f t="shared" si="27"/>
        <v>14.5</v>
      </c>
      <c r="Q60" s="48">
        <v>1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34">
        <f t="shared" si="30"/>
        <v>1</v>
      </c>
      <c r="AG60" s="36">
        <f t="shared" si="31"/>
        <v>15.5</v>
      </c>
      <c r="AH60" s="52">
        <f t="shared" si="28"/>
        <v>3.5</v>
      </c>
      <c r="AI60" s="52">
        <v>5</v>
      </c>
      <c r="AJ60" s="72">
        <f>IF(ISBLANK(D60),"0",2)</f>
        <v>2</v>
      </c>
      <c r="AK60" s="36"/>
      <c r="AL60" s="36"/>
      <c r="AM60" s="51">
        <v>5</v>
      </c>
      <c r="AN60" s="34">
        <v>12</v>
      </c>
      <c r="AO60" s="36">
        <v>27</v>
      </c>
      <c r="AP60" s="65">
        <f>(24-AG60)</f>
        <v>8.5</v>
      </c>
      <c r="AQ60" s="39">
        <f>(40-AG60)</f>
        <v>24.5</v>
      </c>
      <c r="AR60" s="39"/>
      <c r="AS60" s="39"/>
      <c r="AT60" s="185" t="s">
        <v>31</v>
      </c>
      <c r="AU60" s="48" t="s">
        <v>202</v>
      </c>
      <c r="AV60" s="48" t="s">
        <v>151</v>
      </c>
      <c r="AW60" s="48">
        <v>5.5</v>
      </c>
      <c r="AX60" s="48">
        <v>1</v>
      </c>
      <c r="AY60" s="48">
        <v>13</v>
      </c>
      <c r="AZ60" s="48"/>
      <c r="BA60" s="48"/>
      <c r="BB60" s="48"/>
      <c r="BC60" s="48"/>
      <c r="BD60" s="48"/>
    </row>
    <row r="61" spans="1:56" s="2" customFormat="1" ht="29.25" customHeight="1">
      <c r="A61" s="48" t="s">
        <v>203</v>
      </c>
      <c r="B61" s="183" t="s">
        <v>227</v>
      </c>
      <c r="C61" s="286" t="s">
        <v>263</v>
      </c>
      <c r="D61" s="287" t="s">
        <v>219</v>
      </c>
      <c r="E61" s="49">
        <v>13</v>
      </c>
      <c r="F61" s="48">
        <v>2</v>
      </c>
      <c r="G61" s="66">
        <f t="shared" si="0"/>
        <v>2</v>
      </c>
      <c r="H61" s="66"/>
      <c r="I61" s="66"/>
      <c r="J61" s="66"/>
      <c r="K61" s="66"/>
      <c r="L61" s="66"/>
      <c r="M61" s="36">
        <v>1</v>
      </c>
      <c r="N61" s="34"/>
      <c r="O61" s="48"/>
      <c r="P61" s="50">
        <f t="shared" si="27"/>
        <v>18</v>
      </c>
      <c r="Q61" s="48"/>
      <c r="R61" s="48">
        <v>1</v>
      </c>
      <c r="S61" s="49">
        <v>1</v>
      </c>
      <c r="T61" s="48"/>
      <c r="U61" s="48"/>
      <c r="V61" s="48"/>
      <c r="W61" s="48"/>
      <c r="X61" s="48"/>
      <c r="Y61" s="48">
        <v>2</v>
      </c>
      <c r="Z61" s="48"/>
      <c r="AA61" s="48"/>
      <c r="AB61" s="48"/>
      <c r="AC61" s="48"/>
      <c r="AD61" s="48"/>
      <c r="AE61" s="48">
        <v>1</v>
      </c>
      <c r="AF61" s="34">
        <f t="shared" si="30"/>
        <v>5</v>
      </c>
      <c r="AG61" s="36">
        <f t="shared" si="31"/>
        <v>23</v>
      </c>
      <c r="AH61" s="52">
        <f t="shared" si="28"/>
        <v>5</v>
      </c>
      <c r="AI61" s="52">
        <v>5</v>
      </c>
      <c r="AJ61" s="72">
        <f t="shared" si="29"/>
        <v>2</v>
      </c>
      <c r="AK61" s="36">
        <v>2</v>
      </c>
      <c r="AL61" s="36"/>
      <c r="AM61" s="51">
        <f>(40-AG61-AI61-AJ61-AK61-AL61)</f>
        <v>8</v>
      </c>
      <c r="AN61" s="34">
        <f>SUM(AI61:AM61)</f>
        <v>17</v>
      </c>
      <c r="AO61" s="36">
        <f>(AG61+AN61)</f>
        <v>40</v>
      </c>
      <c r="AP61" s="65">
        <f>(24-AG61)</f>
        <v>1</v>
      </c>
      <c r="AQ61" s="39">
        <f>(40-AG61)</f>
        <v>17</v>
      </c>
      <c r="AR61" s="39"/>
      <c r="AS61" s="39"/>
      <c r="AT61" s="185" t="s">
        <v>34</v>
      </c>
      <c r="AU61" s="48"/>
      <c r="AV61" s="48"/>
      <c r="AW61" s="48"/>
      <c r="AX61" s="48"/>
      <c r="AY61" s="48"/>
      <c r="AZ61" s="48"/>
      <c r="BA61" s="48"/>
      <c r="BB61" s="48"/>
      <c r="BC61" s="48"/>
      <c r="BD61" s="48"/>
    </row>
    <row r="62" spans="1:56" ht="16.5" customHeight="1">
      <c r="A62" s="73" t="s">
        <v>204</v>
      </c>
      <c r="B62" s="186" t="s">
        <v>25</v>
      </c>
      <c r="C62" s="76" t="s">
        <v>264</v>
      </c>
      <c r="D62" s="193"/>
      <c r="E62" s="76"/>
      <c r="F62" s="76">
        <v>22</v>
      </c>
      <c r="G62" s="134">
        <f aca="true" t="shared" si="32" ref="G62:G69">IF(ISBLANK(D62),"",2)</f>
      </c>
      <c r="H62" s="160"/>
      <c r="I62" s="160"/>
      <c r="J62" s="160"/>
      <c r="K62" s="337"/>
      <c r="L62" s="160"/>
      <c r="M62" s="79"/>
      <c r="N62" s="80"/>
      <c r="O62" s="76"/>
      <c r="P62" s="45">
        <v>22</v>
      </c>
      <c r="Q62" s="76"/>
      <c r="R62" s="76">
        <v>1</v>
      </c>
      <c r="S62" s="76">
        <v>1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80">
        <f t="shared" si="30"/>
        <v>2</v>
      </c>
      <c r="AG62" s="79">
        <v>24</v>
      </c>
      <c r="AH62" s="84">
        <f t="shared" si="28"/>
        <v>7.333333333333333</v>
      </c>
      <c r="AI62" s="84">
        <v>7.3</v>
      </c>
      <c r="AJ62" s="82" t="str">
        <f t="shared" si="29"/>
        <v>0</v>
      </c>
      <c r="AK62" s="79"/>
      <c r="AL62" s="79"/>
      <c r="AM62" s="84">
        <v>9</v>
      </c>
      <c r="AN62" s="80">
        <v>16</v>
      </c>
      <c r="AO62" s="79">
        <v>40</v>
      </c>
      <c r="AP62" s="205">
        <f>(AR62-AG62)</f>
        <v>0</v>
      </c>
      <c r="AQ62" s="59"/>
      <c r="AR62" s="59">
        <f>(24*AO62/40)</f>
        <v>24</v>
      </c>
      <c r="AS62" s="59">
        <f>(AG62+AN62)</f>
        <v>40</v>
      </c>
      <c r="AT62" s="193" t="s">
        <v>35</v>
      </c>
      <c r="AU62" s="76"/>
      <c r="AV62" s="93"/>
      <c r="AW62" s="93"/>
      <c r="AX62" s="93"/>
      <c r="AY62" s="76"/>
      <c r="AZ62" s="76"/>
      <c r="BA62" s="93"/>
      <c r="BB62" s="93"/>
      <c r="BC62" s="93"/>
      <c r="BD62" s="76"/>
    </row>
    <row r="63" spans="1:56" s="2" customFormat="1" ht="24.75" customHeight="1">
      <c r="A63" s="48" t="s">
        <v>205</v>
      </c>
      <c r="B63" s="183" t="s">
        <v>1</v>
      </c>
      <c r="C63" s="286" t="s">
        <v>265</v>
      </c>
      <c r="D63" s="334" t="s">
        <v>172</v>
      </c>
      <c r="E63" s="49">
        <v>18</v>
      </c>
      <c r="F63" s="48"/>
      <c r="G63" s="66">
        <f t="shared" si="32"/>
        <v>2</v>
      </c>
      <c r="H63" s="66"/>
      <c r="I63" s="66"/>
      <c r="J63" s="66">
        <v>2</v>
      </c>
      <c r="K63" s="66"/>
      <c r="L63" s="66"/>
      <c r="M63" s="36"/>
      <c r="N63" s="34"/>
      <c r="O63" s="48"/>
      <c r="P63" s="50">
        <f t="shared" si="27"/>
        <v>22</v>
      </c>
      <c r="Q63" s="48"/>
      <c r="R63" s="48">
        <v>1</v>
      </c>
      <c r="S63" s="48">
        <v>1</v>
      </c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34">
        <f t="shared" si="30"/>
        <v>2</v>
      </c>
      <c r="AG63" s="36">
        <f t="shared" si="31"/>
        <v>24</v>
      </c>
      <c r="AH63" s="52">
        <f t="shared" si="28"/>
        <v>6</v>
      </c>
      <c r="AI63" s="52">
        <v>6.7</v>
      </c>
      <c r="AJ63" s="72">
        <f t="shared" si="29"/>
        <v>2</v>
      </c>
      <c r="AK63" s="36"/>
      <c r="AL63" s="36"/>
      <c r="AM63" s="51">
        <f>(40-AG63-AI63-AJ63-AK63-AL63)</f>
        <v>7.300000000000001</v>
      </c>
      <c r="AN63" s="34">
        <f aca="true" t="shared" si="33" ref="AN63:AN69">SUM(AI63:AM63)</f>
        <v>16</v>
      </c>
      <c r="AO63" s="36">
        <f>(AG63+AN63)</f>
        <v>40</v>
      </c>
      <c r="AP63" s="65">
        <f>(24-AG63)</f>
        <v>0</v>
      </c>
      <c r="AQ63" s="39">
        <f>(40-AG63)</f>
        <v>16</v>
      </c>
      <c r="AR63" s="39"/>
      <c r="AS63" s="39"/>
      <c r="AT63" s="185" t="s">
        <v>34</v>
      </c>
      <c r="AU63" s="48"/>
      <c r="AV63" s="48"/>
      <c r="AW63" s="48"/>
      <c r="AX63" s="48"/>
      <c r="AY63" s="48"/>
      <c r="AZ63" s="48"/>
      <c r="BA63" s="48"/>
      <c r="BB63" s="48"/>
      <c r="BC63" s="48"/>
      <c r="BD63" s="48"/>
    </row>
    <row r="64" spans="1:56" ht="17.25" customHeight="1">
      <c r="A64" s="346" t="s">
        <v>220</v>
      </c>
      <c r="B64" s="184" t="s">
        <v>1</v>
      </c>
      <c r="C64" s="42" t="s">
        <v>266</v>
      </c>
      <c r="D64" s="192" t="s">
        <v>175</v>
      </c>
      <c r="E64" s="43">
        <v>16</v>
      </c>
      <c r="F64" s="42"/>
      <c r="G64" s="66">
        <f t="shared" si="32"/>
        <v>2</v>
      </c>
      <c r="H64" s="78"/>
      <c r="I64" s="78"/>
      <c r="J64" s="78"/>
      <c r="K64" s="78"/>
      <c r="L64" s="78"/>
      <c r="M64" s="44"/>
      <c r="N64" s="32">
        <v>2</v>
      </c>
      <c r="O64" s="42"/>
      <c r="P64" s="45">
        <f t="shared" si="27"/>
        <v>20</v>
      </c>
      <c r="Q64" s="42"/>
      <c r="R64" s="42">
        <v>1</v>
      </c>
      <c r="S64" s="42">
        <v>1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32">
        <f t="shared" si="30"/>
        <v>2</v>
      </c>
      <c r="AG64" s="44">
        <f t="shared" si="31"/>
        <v>22</v>
      </c>
      <c r="AH64" s="47">
        <f t="shared" si="28"/>
        <v>5.333333333333333</v>
      </c>
      <c r="AI64" s="47">
        <f>CEILING(AH64,0.5)</f>
        <v>5.5</v>
      </c>
      <c r="AJ64" s="85">
        <f t="shared" si="29"/>
        <v>2</v>
      </c>
      <c r="AK64" s="44"/>
      <c r="AL64" s="44"/>
      <c r="AM64" s="47">
        <v>13</v>
      </c>
      <c r="AN64" s="32">
        <v>10</v>
      </c>
      <c r="AO64" s="44">
        <v>40</v>
      </c>
      <c r="AP64" s="40">
        <f>(AR64-AG64)</f>
        <v>2</v>
      </c>
      <c r="AQ64" s="40"/>
      <c r="AR64" s="40">
        <f>(24*AO64/40)</f>
        <v>24</v>
      </c>
      <c r="AS64" s="40">
        <f>(AG64+AN64)</f>
        <v>32</v>
      </c>
      <c r="AT64" s="192" t="s">
        <v>34</v>
      </c>
      <c r="AU64" s="42" t="s">
        <v>153</v>
      </c>
      <c r="AV64" s="42" t="s">
        <v>153</v>
      </c>
      <c r="AW64" s="42" t="s">
        <v>153</v>
      </c>
      <c r="AX64" s="42" t="s">
        <v>153</v>
      </c>
      <c r="AY64" s="42" t="s">
        <v>153</v>
      </c>
      <c r="AZ64" s="42"/>
      <c r="BA64" s="42"/>
      <c r="BB64" s="42"/>
      <c r="BC64" s="42"/>
      <c r="BD64" s="42"/>
    </row>
    <row r="65" spans="1:56" s="2" customFormat="1" ht="17.25" customHeight="1">
      <c r="A65" s="53" t="s">
        <v>206</v>
      </c>
      <c r="B65" s="184" t="s">
        <v>207</v>
      </c>
      <c r="C65" s="341" t="s">
        <v>267</v>
      </c>
      <c r="D65" s="192" t="s">
        <v>143</v>
      </c>
      <c r="E65" s="43">
        <v>20</v>
      </c>
      <c r="F65" s="42"/>
      <c r="G65" s="66">
        <f t="shared" si="32"/>
        <v>2</v>
      </c>
      <c r="H65" s="78"/>
      <c r="I65" s="78"/>
      <c r="J65" s="78"/>
      <c r="K65" s="78"/>
      <c r="L65" s="78"/>
      <c r="M65" s="44"/>
      <c r="N65" s="32"/>
      <c r="O65" s="42"/>
      <c r="P65" s="45">
        <v>22</v>
      </c>
      <c r="Q65" s="42"/>
      <c r="R65" s="42">
        <v>1</v>
      </c>
      <c r="S65" s="42">
        <v>1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32">
        <f t="shared" si="30"/>
        <v>2</v>
      </c>
      <c r="AG65" s="44">
        <f t="shared" si="31"/>
        <v>24</v>
      </c>
      <c r="AH65" s="47">
        <f t="shared" si="28"/>
        <v>6.666666666666667</v>
      </c>
      <c r="AI65" s="47">
        <v>7.3</v>
      </c>
      <c r="AJ65" s="85">
        <f>IF(ISBLANK(D65),"0",2)</f>
        <v>2</v>
      </c>
      <c r="AK65" s="44"/>
      <c r="AL65" s="44"/>
      <c r="AM65" s="47">
        <f>(AO65-AG65-AI65-AJ65-AK65-AL65)</f>
        <v>6.699999999999999</v>
      </c>
      <c r="AN65" s="32">
        <f t="shared" si="33"/>
        <v>16</v>
      </c>
      <c r="AO65" s="44">
        <v>40</v>
      </c>
      <c r="AP65" s="40">
        <f>(AR65-AG65)</f>
        <v>0</v>
      </c>
      <c r="AQ65" s="40"/>
      <c r="AR65" s="40">
        <f>(24*AO65/40)</f>
        <v>24</v>
      </c>
      <c r="AS65" s="40">
        <f>(AG65+AN65)</f>
        <v>40</v>
      </c>
      <c r="AT65" s="192" t="s">
        <v>35</v>
      </c>
      <c r="AU65" s="48"/>
      <c r="AV65" s="48"/>
      <c r="AW65" s="48"/>
      <c r="AX65" s="48"/>
      <c r="AY65" s="48"/>
      <c r="AZ65" s="48"/>
      <c r="BA65" s="48"/>
      <c r="BB65" s="48"/>
      <c r="BC65" s="48"/>
      <c r="BD65" s="48"/>
    </row>
    <row r="66" spans="1:56" s="2" customFormat="1" ht="26.25" customHeight="1">
      <c r="A66" s="289" t="s">
        <v>208</v>
      </c>
      <c r="B66" s="330" t="s">
        <v>207</v>
      </c>
      <c r="C66" s="324" t="s">
        <v>209</v>
      </c>
      <c r="D66" s="335"/>
      <c r="E66" s="292"/>
      <c r="F66" s="293">
        <v>16</v>
      </c>
      <c r="G66" s="294">
        <f t="shared" si="32"/>
      </c>
      <c r="H66" s="295"/>
      <c r="I66" s="295"/>
      <c r="J66" s="295"/>
      <c r="K66" s="295"/>
      <c r="L66" s="295"/>
      <c r="M66" s="296"/>
      <c r="N66" s="297"/>
      <c r="O66" s="290"/>
      <c r="P66" s="298">
        <f t="shared" si="27"/>
        <v>16</v>
      </c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9">
        <f t="shared" si="30"/>
        <v>0</v>
      </c>
      <c r="AG66" s="300">
        <f t="shared" si="31"/>
        <v>16</v>
      </c>
      <c r="AH66" s="301">
        <f t="shared" si="28"/>
        <v>5.333333333333333</v>
      </c>
      <c r="AI66" s="301">
        <v>5.3</v>
      </c>
      <c r="AJ66" s="302" t="str">
        <f>IF(ISBLANK(D66),"0",2)</f>
        <v>0</v>
      </c>
      <c r="AK66" s="300"/>
      <c r="AL66" s="300"/>
      <c r="AM66" s="301">
        <v>6.7</v>
      </c>
      <c r="AN66" s="297">
        <v>12</v>
      </c>
      <c r="AO66" s="300">
        <v>28</v>
      </c>
      <c r="AP66" s="303">
        <f>(24-AG66)</f>
        <v>8</v>
      </c>
      <c r="AQ66" s="304">
        <f>(40-AG66)</f>
        <v>24</v>
      </c>
      <c r="AR66" s="304"/>
      <c r="AS66" s="304"/>
      <c r="AT66" s="291" t="s">
        <v>31</v>
      </c>
      <c r="AU66" s="290" t="s">
        <v>210</v>
      </c>
      <c r="AV66" s="293" t="s">
        <v>211</v>
      </c>
      <c r="AW66" s="290">
        <v>8</v>
      </c>
      <c r="AX66" s="199"/>
      <c r="AY66" s="73">
        <v>12</v>
      </c>
      <c r="AZ66" s="73"/>
      <c r="BA66" s="199"/>
      <c r="BB66" s="199"/>
      <c r="BC66" s="199"/>
      <c r="BD66" s="73"/>
    </row>
    <row r="67" spans="1:56" s="2" customFormat="1" ht="39" customHeight="1">
      <c r="A67" s="305" t="s">
        <v>212</v>
      </c>
      <c r="B67" s="321" t="s">
        <v>207</v>
      </c>
      <c r="C67" s="324" t="s">
        <v>268</v>
      </c>
      <c r="D67" s="332"/>
      <c r="E67" s="49"/>
      <c r="F67" s="86">
        <v>22</v>
      </c>
      <c r="G67" s="66">
        <f t="shared" si="32"/>
      </c>
      <c r="H67" s="161"/>
      <c r="I67" s="161"/>
      <c r="J67" s="161"/>
      <c r="K67" s="338"/>
      <c r="L67" s="161"/>
      <c r="M67" s="70"/>
      <c r="N67" s="34"/>
      <c r="O67" s="48">
        <v>0</v>
      </c>
      <c r="P67" s="50">
        <f t="shared" si="27"/>
        <v>22</v>
      </c>
      <c r="Q67" s="48"/>
      <c r="R67" s="48"/>
      <c r="S67" s="48"/>
      <c r="T67" s="48"/>
      <c r="U67" s="48">
        <v>2</v>
      </c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35">
        <f t="shared" si="30"/>
        <v>2</v>
      </c>
      <c r="AG67" s="36">
        <f t="shared" si="31"/>
        <v>24</v>
      </c>
      <c r="AH67" s="52">
        <f t="shared" si="28"/>
        <v>7.333333333333333</v>
      </c>
      <c r="AI67" s="52">
        <v>8</v>
      </c>
      <c r="AJ67" s="72" t="str">
        <f>IF(ISBLANK(D67),"0",2)</f>
        <v>0</v>
      </c>
      <c r="AK67" s="36"/>
      <c r="AL67" s="36"/>
      <c r="AM67" s="52">
        <f>(40-AG67-AI67-AJ67-AK67-AL67)</f>
        <v>8</v>
      </c>
      <c r="AN67" s="34">
        <f t="shared" si="33"/>
        <v>16</v>
      </c>
      <c r="AO67" s="36">
        <f>(AG67+AN67)</f>
        <v>40</v>
      </c>
      <c r="AP67" s="65">
        <f>(24-AG67)</f>
        <v>0</v>
      </c>
      <c r="AQ67" s="39">
        <f>(40-AG67)</f>
        <v>16</v>
      </c>
      <c r="AR67" s="39"/>
      <c r="AS67" s="39"/>
      <c r="AT67" s="185" t="s">
        <v>34</v>
      </c>
      <c r="AU67" s="48"/>
      <c r="AV67" s="86"/>
      <c r="AW67" s="86"/>
      <c r="AX67" s="86"/>
      <c r="AY67" s="48"/>
      <c r="AZ67" s="48"/>
      <c r="BA67" s="86"/>
      <c r="BB67" s="86"/>
      <c r="BC67" s="86"/>
      <c r="BD67" s="48"/>
    </row>
    <row r="68" spans="1:56" s="2" customFormat="1" ht="17.25" customHeight="1">
      <c r="A68" s="53"/>
      <c r="B68" s="186"/>
      <c r="C68" s="76"/>
      <c r="D68" s="193"/>
      <c r="E68" s="77"/>
      <c r="F68" s="93"/>
      <c r="G68" s="66">
        <f t="shared" si="32"/>
      </c>
      <c r="H68" s="162"/>
      <c r="I68" s="162"/>
      <c r="J68" s="162"/>
      <c r="K68" s="162"/>
      <c r="L68" s="162"/>
      <c r="M68" s="83"/>
      <c r="N68" s="80"/>
      <c r="O68" s="76"/>
      <c r="P68" s="81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80">
        <f t="shared" si="30"/>
        <v>0</v>
      </c>
      <c r="AG68" s="79">
        <f t="shared" si="31"/>
        <v>0</v>
      </c>
      <c r="AH68" s="47">
        <f t="shared" si="28"/>
        <v>0</v>
      </c>
      <c r="AI68" s="47">
        <f>CEILING(AH68,0.5)</f>
        <v>0</v>
      </c>
      <c r="AJ68" s="82" t="str">
        <f>IF(ISBLANK(D68),"0",2)</f>
        <v>0</v>
      </c>
      <c r="AK68" s="83"/>
      <c r="AL68" s="79"/>
      <c r="AM68" s="84">
        <f>(AO68-AG68-AI68-AJ68-AK68-AL68)</f>
        <v>15</v>
      </c>
      <c r="AN68" s="80">
        <f t="shared" si="33"/>
        <v>15</v>
      </c>
      <c r="AO68" s="79">
        <v>15</v>
      </c>
      <c r="AP68" s="115">
        <f>(AR68-AG68)</f>
        <v>9</v>
      </c>
      <c r="AQ68" s="59"/>
      <c r="AR68" s="59">
        <f>(24*AO68/40)</f>
        <v>9</v>
      </c>
      <c r="AS68" s="59">
        <f>(AG68+AN68)</f>
        <v>15</v>
      </c>
      <c r="AT68" s="193" t="s">
        <v>31</v>
      </c>
      <c r="AU68" s="42" t="s">
        <v>148</v>
      </c>
      <c r="AV68" s="133" t="s">
        <v>149</v>
      </c>
      <c r="AW68" s="133">
        <v>14</v>
      </c>
      <c r="AX68" s="133">
        <v>1</v>
      </c>
      <c r="AY68" s="42">
        <v>25</v>
      </c>
      <c r="AZ68" s="42"/>
      <c r="BA68" s="133"/>
      <c r="BB68" s="133"/>
      <c r="BC68" s="133"/>
      <c r="BD68" s="42"/>
    </row>
    <row r="69" spans="1:56" s="2" customFormat="1" ht="15.75" customHeight="1">
      <c r="A69" s="306"/>
      <c r="B69" s="307"/>
      <c r="C69" s="308"/>
      <c r="D69" s="309"/>
      <c r="E69" s="310"/>
      <c r="F69" s="311"/>
      <c r="G69" s="312">
        <f t="shared" si="32"/>
      </c>
      <c r="H69" s="313"/>
      <c r="I69" s="313"/>
      <c r="J69" s="313"/>
      <c r="K69" s="313"/>
      <c r="L69" s="313"/>
      <c r="M69" s="314"/>
      <c r="N69" s="315"/>
      <c r="O69" s="308"/>
      <c r="P69" s="316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15">
        <f t="shared" si="30"/>
        <v>0</v>
      </c>
      <c r="AG69" s="317">
        <f t="shared" si="31"/>
        <v>0</v>
      </c>
      <c r="AH69" s="318">
        <f t="shared" si="28"/>
        <v>0</v>
      </c>
      <c r="AI69" s="318">
        <f>CEILING(AH69,0.5)</f>
        <v>0</v>
      </c>
      <c r="AJ69" s="319" t="str">
        <f>IF(ISBLANK(D69),"0",2)</f>
        <v>0</v>
      </c>
      <c r="AK69" s="314"/>
      <c r="AL69" s="317"/>
      <c r="AM69" s="318">
        <f>(AO69-AG69-AI69-AJ69-AK69-AL69)</f>
        <v>20</v>
      </c>
      <c r="AN69" s="315">
        <f t="shared" si="33"/>
        <v>20</v>
      </c>
      <c r="AO69" s="317">
        <v>20</v>
      </c>
      <c r="AP69" s="115">
        <f>(AR69-AG69)</f>
        <v>12</v>
      </c>
      <c r="AQ69" s="320"/>
      <c r="AR69" s="320">
        <f>(24*AO69/40)</f>
        <v>12</v>
      </c>
      <c r="AS69" s="320">
        <f>(AG69+AN69)</f>
        <v>20</v>
      </c>
      <c r="AT69" s="309" t="s">
        <v>31</v>
      </c>
      <c r="AU69" s="308" t="s">
        <v>150</v>
      </c>
      <c r="AV69" s="311" t="s">
        <v>151</v>
      </c>
      <c r="AW69" s="311">
        <v>11</v>
      </c>
      <c r="AX69" s="308"/>
      <c r="AY69" s="308">
        <v>20</v>
      </c>
      <c r="AZ69" s="308"/>
      <c r="BA69" s="311"/>
      <c r="BB69" s="311"/>
      <c r="BC69" s="311"/>
      <c r="BD69" s="308"/>
    </row>
    <row r="70" spans="1:56" s="2" customFormat="1" ht="22.5" customHeight="1">
      <c r="A70" s="305"/>
      <c r="B70" s="321"/>
      <c r="C70" s="331"/>
      <c r="D70" s="332"/>
      <c r="E70" s="49"/>
      <c r="F70" s="86"/>
      <c r="G70" s="66"/>
      <c r="H70" s="161"/>
      <c r="I70" s="161"/>
      <c r="J70" s="161"/>
      <c r="K70" s="161"/>
      <c r="L70" s="161"/>
      <c r="M70" s="70"/>
      <c r="N70" s="34"/>
      <c r="O70" s="48"/>
      <c r="P70" s="50"/>
      <c r="Q70" s="48"/>
      <c r="R70" s="48"/>
      <c r="S70" s="48"/>
      <c r="T70" s="48"/>
      <c r="U70" s="48"/>
      <c r="V70" s="48"/>
      <c r="W70" s="48"/>
      <c r="X70" s="48">
        <v>2</v>
      </c>
      <c r="Y70" s="48"/>
      <c r="Z70" s="48"/>
      <c r="AA70" s="48"/>
      <c r="AB70" s="48"/>
      <c r="AC70" s="48"/>
      <c r="AD70" s="48"/>
      <c r="AE70" s="48"/>
      <c r="AF70" s="35">
        <v>2</v>
      </c>
      <c r="AG70" s="36">
        <v>24</v>
      </c>
      <c r="AH70" s="52"/>
      <c r="AI70" s="52">
        <v>8</v>
      </c>
      <c r="AJ70" s="72"/>
      <c r="AK70" s="36"/>
      <c r="AL70" s="36"/>
      <c r="AM70" s="52">
        <v>8</v>
      </c>
      <c r="AN70" s="34">
        <v>16</v>
      </c>
      <c r="AO70" s="36">
        <v>40</v>
      </c>
      <c r="AP70" s="65">
        <f>(24-AG70)</f>
        <v>0</v>
      </c>
      <c r="AQ70" s="39">
        <f>(40-AG70)</f>
        <v>16</v>
      </c>
      <c r="AR70" s="39"/>
      <c r="AS70" s="39"/>
      <c r="AT70" s="185" t="s">
        <v>34</v>
      </c>
      <c r="AU70" s="48"/>
      <c r="AV70" s="86"/>
      <c r="AW70" s="86"/>
      <c r="AX70" s="86"/>
      <c r="AY70" s="48"/>
      <c r="AZ70" s="48"/>
      <c r="BA70" s="86"/>
      <c r="BB70" s="86"/>
      <c r="BC70" s="86"/>
      <c r="BD70" s="48"/>
    </row>
    <row r="71" spans="1:46" s="116" customFormat="1" ht="16.5">
      <c r="A71" s="12"/>
      <c r="B71" s="200"/>
      <c r="D71" s="200"/>
      <c r="F71" s="206" t="s">
        <v>126</v>
      </c>
      <c r="P71" s="201"/>
      <c r="AF71" s="202"/>
      <c r="AG71" s="12"/>
      <c r="AH71" s="12"/>
      <c r="AM71" s="116">
        <v>14</v>
      </c>
      <c r="AN71" s="202"/>
      <c r="AO71" s="203"/>
      <c r="AP71" s="203"/>
      <c r="AQ71" s="204"/>
      <c r="AR71" s="204"/>
      <c r="AS71" s="204"/>
      <c r="AT71" s="200"/>
    </row>
    <row r="72" spans="1:46" s="116" customFormat="1" ht="12.75">
      <c r="A72" s="12"/>
      <c r="B72" s="200"/>
      <c r="D72" s="200"/>
      <c r="P72" s="201"/>
      <c r="AF72" s="202"/>
      <c r="AG72" s="12"/>
      <c r="AH72" s="12"/>
      <c r="AN72" s="202"/>
      <c r="AO72" s="203"/>
      <c r="AP72" s="203"/>
      <c r="AQ72" s="204"/>
      <c r="AR72" s="204"/>
      <c r="AS72" s="204"/>
      <c r="AT72" s="200"/>
    </row>
    <row r="73" spans="1:56" ht="12.75" customHeight="1">
      <c r="A73" s="48" t="s">
        <v>245</v>
      </c>
      <c r="B73" s="183" t="s">
        <v>177</v>
      </c>
      <c r="C73" s="343" t="s">
        <v>246</v>
      </c>
      <c r="D73" s="287"/>
      <c r="E73" s="49">
        <v>8</v>
      </c>
      <c r="F73" s="48"/>
      <c r="G73" s="66">
        <f aca="true" t="shared" si="34" ref="G73:G80">IF(ISBLANK(D73),"",2)</f>
      </c>
      <c r="H73" s="66"/>
      <c r="I73" s="66"/>
      <c r="J73" s="66"/>
      <c r="K73" s="66"/>
      <c r="L73" s="66"/>
      <c r="M73" s="36"/>
      <c r="N73" s="34"/>
      <c r="O73" s="333"/>
      <c r="P73" s="50">
        <f>SUM(E73:O73)</f>
        <v>8</v>
      </c>
      <c r="Q73" s="48"/>
      <c r="R73" s="48">
        <v>1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34">
        <f>(Q73+R73+S73+T73+U73+W73+Y73+Z73+AA73+AB73)</f>
        <v>1</v>
      </c>
      <c r="AG73" s="36">
        <f>(P73+Q73+R73+S73+T73+U73+W73+Y73+Z73+AA73+AB73+AC73+AD73+AE73)</f>
        <v>9</v>
      </c>
      <c r="AH73" s="52">
        <f>IF(B73="razredna nastava",(E73+F73)*30/60,(E73+F73)*20/60)</f>
        <v>2.6666666666666665</v>
      </c>
      <c r="AI73" s="52">
        <f>CEILING(AH73,0.5)</f>
        <v>3</v>
      </c>
      <c r="AJ73" s="72" t="str">
        <f aca="true" t="shared" si="35" ref="AJ73:AJ80">IF(ISBLANK(D73),"0",2)</f>
        <v>0</v>
      </c>
      <c r="AK73" s="51">
        <f>(M73+AC73)</f>
        <v>0</v>
      </c>
      <c r="AL73" s="51">
        <f>(N73+AD73)</f>
        <v>0</v>
      </c>
      <c r="AM73" s="52"/>
      <c r="AN73" s="34">
        <v>5</v>
      </c>
      <c r="AO73" s="36">
        <v>17</v>
      </c>
      <c r="AP73" s="65">
        <f>(22-AG73)</f>
        <v>13</v>
      </c>
      <c r="AQ73" s="58">
        <f>(40-AG73)</f>
        <v>31</v>
      </c>
      <c r="AR73" s="58"/>
      <c r="AS73" s="58"/>
      <c r="AT73" s="185" t="s">
        <v>31</v>
      </c>
      <c r="AU73" s="94" t="s">
        <v>247</v>
      </c>
      <c r="AV73" s="94" t="s">
        <v>147</v>
      </c>
      <c r="AW73" s="94">
        <v>6</v>
      </c>
      <c r="AX73" s="94">
        <v>1</v>
      </c>
      <c r="AY73" s="94">
        <v>13</v>
      </c>
      <c r="AZ73" s="94"/>
      <c r="BA73" s="94"/>
      <c r="BB73" s="94"/>
      <c r="BC73" s="94"/>
      <c r="BD73" s="94"/>
    </row>
    <row r="74" spans="1:56" ht="24" customHeight="1">
      <c r="A74" s="286" t="s">
        <v>184</v>
      </c>
      <c r="B74" s="325" t="s">
        <v>182</v>
      </c>
      <c r="C74" s="329" t="s">
        <v>249</v>
      </c>
      <c r="D74" s="349" t="s">
        <v>144</v>
      </c>
      <c r="E74" s="43">
        <v>6</v>
      </c>
      <c r="F74" s="42"/>
      <c r="G74" s="66">
        <f t="shared" si="34"/>
        <v>2</v>
      </c>
      <c r="H74" s="78"/>
      <c r="I74" s="78"/>
      <c r="J74" s="78"/>
      <c r="K74" s="78"/>
      <c r="L74" s="78"/>
      <c r="M74" s="44"/>
      <c r="N74" s="32"/>
      <c r="O74" s="42"/>
      <c r="P74" s="45">
        <f aca="true" t="shared" si="36" ref="P74:P80">SUM(E74:O74)</f>
        <v>8</v>
      </c>
      <c r="Q74" s="42"/>
      <c r="R74" s="42">
        <v>1</v>
      </c>
      <c r="S74" s="42"/>
      <c r="T74" s="42">
        <v>2</v>
      </c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2">
        <v>3</v>
      </c>
      <c r="AG74" s="44">
        <f>(P74+Q74+R74+S74+T74+U74+W74+Y74+Z74+AA74+AB74+AC74+AD74+AE74)</f>
        <v>11</v>
      </c>
      <c r="AH74" s="47">
        <f aca="true" t="shared" si="37" ref="AH74:AH80">IF(B74="razredna nastava",(E74+F74)*30/60,(E74+F74)*20/60)</f>
        <v>2</v>
      </c>
      <c r="AI74" s="47">
        <v>3</v>
      </c>
      <c r="AJ74" s="85">
        <f t="shared" si="35"/>
        <v>2</v>
      </c>
      <c r="AK74" s="46">
        <f>(M74+AC74)</f>
        <v>0</v>
      </c>
      <c r="AL74" s="46">
        <f>(N74+AD74)</f>
        <v>0</v>
      </c>
      <c r="AM74" s="47">
        <v>5</v>
      </c>
      <c r="AN74" s="32">
        <v>10</v>
      </c>
      <c r="AO74" s="44">
        <v>20</v>
      </c>
      <c r="AP74" s="40">
        <f>(AR74-AG74)</f>
        <v>0</v>
      </c>
      <c r="AQ74" s="40"/>
      <c r="AR74" s="40">
        <f>(22*AO74/40)</f>
        <v>11</v>
      </c>
      <c r="AS74" s="40">
        <f>(AG74+AN74)</f>
        <v>21</v>
      </c>
      <c r="AT74" s="192" t="s">
        <v>31</v>
      </c>
      <c r="AU74" s="42" t="s">
        <v>185</v>
      </c>
      <c r="AV74" s="42" t="s">
        <v>186</v>
      </c>
      <c r="AW74" s="42">
        <v>10</v>
      </c>
      <c r="AX74" s="42">
        <v>2</v>
      </c>
      <c r="AY74" s="42">
        <v>20</v>
      </c>
      <c r="AZ74" s="42"/>
      <c r="BA74" s="42"/>
      <c r="BB74" s="42"/>
      <c r="BC74" s="42"/>
      <c r="BD74" s="42"/>
    </row>
    <row r="75" spans="1:56" s="2" customFormat="1" ht="12.75">
      <c r="A75" s="48" t="s">
        <v>214</v>
      </c>
      <c r="B75" s="326" t="s">
        <v>187</v>
      </c>
      <c r="C75" s="324" t="s">
        <v>252</v>
      </c>
      <c r="D75" s="322"/>
      <c r="E75" s="49">
        <v>12</v>
      </c>
      <c r="F75" s="48"/>
      <c r="G75" s="66">
        <f t="shared" si="34"/>
      </c>
      <c r="H75" s="66"/>
      <c r="I75" s="66"/>
      <c r="J75" s="66"/>
      <c r="K75" s="66"/>
      <c r="L75" s="66"/>
      <c r="M75" s="36"/>
      <c r="N75" s="34"/>
      <c r="O75" s="48"/>
      <c r="P75" s="50">
        <f t="shared" si="36"/>
        <v>12</v>
      </c>
      <c r="Q75" s="48">
        <v>1</v>
      </c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4">
        <v>1</v>
      </c>
      <c r="AG75" s="36">
        <v>13</v>
      </c>
      <c r="AH75" s="52">
        <f t="shared" si="37"/>
        <v>4</v>
      </c>
      <c r="AI75" s="52">
        <v>4</v>
      </c>
      <c r="AJ75" s="72" t="str">
        <f t="shared" si="35"/>
        <v>0</v>
      </c>
      <c r="AK75" s="51">
        <f>(M75+AC75)</f>
        <v>0</v>
      </c>
      <c r="AL75" s="51">
        <f>(N75+AD75)</f>
        <v>0</v>
      </c>
      <c r="AM75" s="51">
        <v>3</v>
      </c>
      <c r="AN75" s="34">
        <f>SUM(AI75:AM75)</f>
        <v>7</v>
      </c>
      <c r="AO75" s="36">
        <f>(AG75+AN75)</f>
        <v>20</v>
      </c>
      <c r="AP75" s="65">
        <f>(23-AG75)</f>
        <v>10</v>
      </c>
      <c r="AQ75" s="39">
        <f aca="true" t="shared" si="38" ref="AQ75:AQ80">(40-AG75)</f>
        <v>27</v>
      </c>
      <c r="AR75" s="39"/>
      <c r="AS75" s="39"/>
      <c r="AT75" s="185" t="s">
        <v>253</v>
      </c>
      <c r="AU75" s="48" t="s">
        <v>215</v>
      </c>
      <c r="AV75" s="48"/>
      <c r="AW75" s="48">
        <v>10</v>
      </c>
      <c r="AX75" s="48">
        <v>1</v>
      </c>
      <c r="AY75" s="48">
        <v>20</v>
      </c>
      <c r="AZ75" s="48"/>
      <c r="BA75" s="48"/>
      <c r="BB75" s="48"/>
      <c r="BC75" s="48"/>
      <c r="BD75" s="48"/>
    </row>
    <row r="76" spans="1:56" s="2" customFormat="1" ht="25.5" customHeight="1">
      <c r="A76" s="48" t="s">
        <v>216</v>
      </c>
      <c r="B76" s="326" t="s">
        <v>217</v>
      </c>
      <c r="C76" s="327" t="s">
        <v>254</v>
      </c>
      <c r="D76" s="322"/>
      <c r="E76" s="49">
        <v>14</v>
      </c>
      <c r="F76" s="48"/>
      <c r="G76" s="66">
        <f t="shared" si="34"/>
      </c>
      <c r="H76" s="66"/>
      <c r="I76" s="66"/>
      <c r="J76" s="66"/>
      <c r="K76" s="66"/>
      <c r="L76" s="66"/>
      <c r="M76" s="36"/>
      <c r="N76" s="34"/>
      <c r="O76" s="48"/>
      <c r="P76" s="50">
        <f t="shared" si="36"/>
        <v>14</v>
      </c>
      <c r="Q76" s="48">
        <v>1</v>
      </c>
      <c r="R76" s="48">
        <v>1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4">
        <f>(Q76+R76+S76+T76+U76+W76+Y76+Z76+AA76+AB76)</f>
        <v>2</v>
      </c>
      <c r="AG76" s="36">
        <f>(P76+Q76+R76+S76+T76+U76+W76+Y76+Z76+AA76+AB76+AC76+AD76+AE76)</f>
        <v>16</v>
      </c>
      <c r="AH76" s="52">
        <f t="shared" si="37"/>
        <v>4.666666666666667</v>
      </c>
      <c r="AI76" s="52">
        <v>4</v>
      </c>
      <c r="AJ76" s="72" t="str">
        <f t="shared" si="35"/>
        <v>0</v>
      </c>
      <c r="AK76" s="51">
        <f>(M76+AC76)</f>
        <v>0</v>
      </c>
      <c r="AL76" s="51">
        <f>(N76+AD76)</f>
        <v>0</v>
      </c>
      <c r="AM76" s="51">
        <v>4</v>
      </c>
      <c r="AN76" s="34">
        <v>8</v>
      </c>
      <c r="AO76" s="36">
        <f>(AG76+AN76)</f>
        <v>24</v>
      </c>
      <c r="AP76" s="65">
        <f>(23-AG76)</f>
        <v>7</v>
      </c>
      <c r="AQ76" s="39">
        <f t="shared" si="38"/>
        <v>24</v>
      </c>
      <c r="AR76" s="39"/>
      <c r="AS76" s="39"/>
      <c r="AT76" s="185" t="s">
        <v>31</v>
      </c>
      <c r="AU76" s="48" t="s">
        <v>218</v>
      </c>
      <c r="AV76" s="48"/>
      <c r="AW76" s="48">
        <v>8</v>
      </c>
      <c r="AX76" s="48">
        <v>2</v>
      </c>
      <c r="AY76" s="48">
        <v>16</v>
      </c>
      <c r="AZ76" s="48"/>
      <c r="BA76" s="48"/>
      <c r="BB76" s="48"/>
      <c r="BC76" s="48"/>
      <c r="BD76" s="48"/>
    </row>
    <row r="77" spans="1:56" s="2" customFormat="1" ht="31.5" customHeight="1">
      <c r="A77" s="48" t="s">
        <v>190</v>
      </c>
      <c r="B77" s="321" t="s">
        <v>191</v>
      </c>
      <c r="C77" s="324" t="s">
        <v>256</v>
      </c>
      <c r="D77" s="322"/>
      <c r="E77" s="49">
        <v>15.5</v>
      </c>
      <c r="F77" s="48"/>
      <c r="G77" s="66">
        <f t="shared" si="34"/>
      </c>
      <c r="H77" s="66"/>
      <c r="I77" s="66"/>
      <c r="J77" s="66"/>
      <c r="K77" s="66"/>
      <c r="L77" s="66"/>
      <c r="M77" s="36"/>
      <c r="N77" s="34"/>
      <c r="O77" s="48"/>
      <c r="P77" s="50">
        <f t="shared" si="36"/>
        <v>15.5</v>
      </c>
      <c r="Q77" s="48">
        <v>1</v>
      </c>
      <c r="R77" s="48"/>
      <c r="S77" s="49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4">
        <v>1</v>
      </c>
      <c r="AG77" s="36">
        <v>16.5</v>
      </c>
      <c r="AH77" s="52">
        <f t="shared" si="37"/>
        <v>5.166666666666667</v>
      </c>
      <c r="AI77" s="52">
        <f>CEILING(AH77,0.5)</f>
        <v>5.5</v>
      </c>
      <c r="AJ77" s="72" t="str">
        <f t="shared" si="35"/>
        <v>0</v>
      </c>
      <c r="AK77" s="51">
        <f>(M77+AC77)</f>
        <v>0</v>
      </c>
      <c r="AL77" s="51">
        <f>(N77+AD77)</f>
        <v>0</v>
      </c>
      <c r="AM77" s="51"/>
      <c r="AN77" s="34">
        <v>4</v>
      </c>
      <c r="AO77" s="36">
        <v>25</v>
      </c>
      <c r="AP77" s="65">
        <f>(24-AG77)</f>
        <v>7.5</v>
      </c>
      <c r="AQ77" s="39">
        <f t="shared" si="38"/>
        <v>23.5</v>
      </c>
      <c r="AR77" s="39"/>
      <c r="AS77" s="39"/>
      <c r="AT77" s="185" t="s">
        <v>31</v>
      </c>
      <c r="AU77" s="286" t="s">
        <v>257</v>
      </c>
      <c r="AV77" s="48" t="s">
        <v>147</v>
      </c>
      <c r="AW77" s="48">
        <v>4</v>
      </c>
      <c r="AX77" s="48"/>
      <c r="AY77" s="48">
        <v>8</v>
      </c>
      <c r="AZ77" s="48" t="s">
        <v>258</v>
      </c>
      <c r="BA77" s="48" t="s">
        <v>147</v>
      </c>
      <c r="BB77" s="48">
        <v>4</v>
      </c>
      <c r="BC77" s="48"/>
      <c r="BD77" s="48">
        <v>7</v>
      </c>
    </row>
    <row r="78" spans="1:56" s="2" customFormat="1" ht="25.5" customHeight="1">
      <c r="A78" s="48" t="s">
        <v>196</v>
      </c>
      <c r="B78" s="183" t="s">
        <v>197</v>
      </c>
      <c r="C78" s="286" t="s">
        <v>261</v>
      </c>
      <c r="D78" s="287"/>
      <c r="E78" s="49">
        <v>4</v>
      </c>
      <c r="F78" s="48"/>
      <c r="G78" s="66">
        <f t="shared" si="34"/>
      </c>
      <c r="H78" s="66"/>
      <c r="I78" s="66"/>
      <c r="J78" s="66"/>
      <c r="K78" s="66"/>
      <c r="L78" s="66"/>
      <c r="M78" s="36"/>
      <c r="N78" s="34"/>
      <c r="O78" s="48"/>
      <c r="P78" s="50">
        <f t="shared" si="36"/>
        <v>4</v>
      </c>
      <c r="Q78" s="48"/>
      <c r="R78" s="48">
        <v>1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34">
        <f>SUM(Q78:AE78)</f>
        <v>1</v>
      </c>
      <c r="AG78" s="36">
        <v>5</v>
      </c>
      <c r="AH78" s="52">
        <f t="shared" si="37"/>
        <v>1.3333333333333333</v>
      </c>
      <c r="AI78" s="52">
        <f>CEILING(AH78,0.5)</f>
        <v>1.5</v>
      </c>
      <c r="AJ78" s="72" t="str">
        <f t="shared" si="35"/>
        <v>0</v>
      </c>
      <c r="AK78" s="36"/>
      <c r="AL78" s="36"/>
      <c r="AM78" s="51">
        <v>1</v>
      </c>
      <c r="AN78" s="34">
        <v>3</v>
      </c>
      <c r="AO78" s="36">
        <v>8</v>
      </c>
      <c r="AP78" s="65">
        <f>(24-AG78)</f>
        <v>19</v>
      </c>
      <c r="AQ78" s="39">
        <f t="shared" si="38"/>
        <v>35</v>
      </c>
      <c r="AR78" s="39"/>
      <c r="AS78" s="39"/>
      <c r="AT78" s="185" t="s">
        <v>31</v>
      </c>
      <c r="AU78" s="48" t="s">
        <v>198</v>
      </c>
      <c r="AV78" s="48" t="s">
        <v>199</v>
      </c>
      <c r="AW78" s="48">
        <v>18</v>
      </c>
      <c r="AX78" s="48">
        <v>1</v>
      </c>
      <c r="AY78" s="48">
        <v>32</v>
      </c>
      <c r="AZ78" s="48"/>
      <c r="BA78" s="48"/>
      <c r="BB78" s="48"/>
      <c r="BC78" s="48"/>
      <c r="BD78" s="48"/>
    </row>
    <row r="79" spans="1:56" s="2" customFormat="1" ht="12.75" customHeight="1">
      <c r="A79" s="48" t="s">
        <v>200</v>
      </c>
      <c r="B79" s="183" t="s">
        <v>197</v>
      </c>
      <c r="C79" s="48" t="s">
        <v>262</v>
      </c>
      <c r="D79" s="287" t="s">
        <v>183</v>
      </c>
      <c r="E79" s="49">
        <v>10.5</v>
      </c>
      <c r="F79" s="48"/>
      <c r="G79" s="66">
        <f t="shared" si="34"/>
        <v>2</v>
      </c>
      <c r="H79" s="66"/>
      <c r="I79" s="66"/>
      <c r="J79" s="66"/>
      <c r="K79" s="336"/>
      <c r="L79" s="66">
        <v>2</v>
      </c>
      <c r="M79" s="36"/>
      <c r="N79" s="34"/>
      <c r="O79" s="48"/>
      <c r="P79" s="50">
        <f t="shared" si="36"/>
        <v>14.5</v>
      </c>
      <c r="Q79" s="48">
        <v>1</v>
      </c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34">
        <f>SUM(Q79:AE79)</f>
        <v>1</v>
      </c>
      <c r="AG79" s="36">
        <f>(P79+Q79+R79+S79+T79+U79+W79+Y79+Z79+AA79+AB79+AC79+AD79+AE79)</f>
        <v>15.5</v>
      </c>
      <c r="AH79" s="52">
        <f t="shared" si="37"/>
        <v>3.5</v>
      </c>
      <c r="AI79" s="52">
        <v>5</v>
      </c>
      <c r="AJ79" s="72">
        <f t="shared" si="35"/>
        <v>2</v>
      </c>
      <c r="AK79" s="36"/>
      <c r="AL79" s="36"/>
      <c r="AM79" s="51">
        <v>5</v>
      </c>
      <c r="AN79" s="34">
        <v>12</v>
      </c>
      <c r="AO79" s="36">
        <v>27</v>
      </c>
      <c r="AP79" s="65">
        <f>(24-AG79)</f>
        <v>8.5</v>
      </c>
      <c r="AQ79" s="39">
        <f t="shared" si="38"/>
        <v>24.5</v>
      </c>
      <c r="AR79" s="39"/>
      <c r="AS79" s="39"/>
      <c r="AT79" s="185" t="s">
        <v>31</v>
      </c>
      <c r="AU79" s="48" t="s">
        <v>202</v>
      </c>
      <c r="AV79" s="48" t="s">
        <v>151</v>
      </c>
      <c r="AW79" s="48">
        <v>5.5</v>
      </c>
      <c r="AX79" s="48">
        <v>1</v>
      </c>
      <c r="AY79" s="48">
        <v>13</v>
      </c>
      <c r="AZ79" s="48"/>
      <c r="BA79" s="48"/>
      <c r="BB79" s="48"/>
      <c r="BC79" s="48"/>
      <c r="BD79" s="48"/>
    </row>
    <row r="80" spans="1:56" s="2" customFormat="1" ht="26.25" customHeight="1">
      <c r="A80" s="289" t="s">
        <v>208</v>
      </c>
      <c r="B80" s="330" t="s">
        <v>207</v>
      </c>
      <c r="C80" s="324" t="s">
        <v>209</v>
      </c>
      <c r="D80" s="335"/>
      <c r="E80" s="292"/>
      <c r="F80" s="293">
        <v>16</v>
      </c>
      <c r="G80" s="294">
        <f t="shared" si="34"/>
      </c>
      <c r="H80" s="295"/>
      <c r="I80" s="295"/>
      <c r="J80" s="295"/>
      <c r="K80" s="295"/>
      <c r="L80" s="295"/>
      <c r="M80" s="296"/>
      <c r="N80" s="297"/>
      <c r="O80" s="290"/>
      <c r="P80" s="298">
        <f t="shared" si="36"/>
        <v>16</v>
      </c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9">
        <f>SUM(Q80:AE80)</f>
        <v>0</v>
      </c>
      <c r="AG80" s="300">
        <f>(P80+Q80+R80+S80+T80+U80+W80+Y80+Z80+AA80+AB80+AC80+AD80+AE80)</f>
        <v>16</v>
      </c>
      <c r="AH80" s="301">
        <f t="shared" si="37"/>
        <v>5.333333333333333</v>
      </c>
      <c r="AI80" s="301">
        <v>5.3</v>
      </c>
      <c r="AJ80" s="302" t="str">
        <f t="shared" si="35"/>
        <v>0</v>
      </c>
      <c r="AK80" s="300"/>
      <c r="AL80" s="300"/>
      <c r="AM80" s="301">
        <v>6.7</v>
      </c>
      <c r="AN80" s="297">
        <v>12</v>
      </c>
      <c r="AO80" s="300">
        <v>28</v>
      </c>
      <c r="AP80" s="303">
        <f>(24-AG80)</f>
        <v>8</v>
      </c>
      <c r="AQ80" s="304">
        <f t="shared" si="38"/>
        <v>24</v>
      </c>
      <c r="AR80" s="304"/>
      <c r="AS80" s="304"/>
      <c r="AT80" s="291" t="s">
        <v>31</v>
      </c>
      <c r="AU80" s="290" t="s">
        <v>210</v>
      </c>
      <c r="AV80" s="293" t="s">
        <v>211</v>
      </c>
      <c r="AW80" s="290">
        <v>8</v>
      </c>
      <c r="AX80" s="199"/>
      <c r="AY80" s="73">
        <v>12</v>
      </c>
      <c r="AZ80" s="73"/>
      <c r="BA80" s="199"/>
      <c r="BB80" s="199"/>
      <c r="BC80" s="199"/>
      <c r="BD80" s="73"/>
    </row>
  </sheetData>
  <sheetProtection/>
  <mergeCells count="44">
    <mergeCell ref="A1:AW2"/>
    <mergeCell ref="B4:Z4"/>
    <mergeCell ref="AA4:AE4"/>
    <mergeCell ref="AF4:AK4"/>
    <mergeCell ref="AL4:AT4"/>
    <mergeCell ref="AU4:AW4"/>
    <mergeCell ref="E9:P9"/>
    <mergeCell ref="AU18:AY18"/>
    <mergeCell ref="AZ4:BB4"/>
    <mergeCell ref="AZ18:BD18"/>
    <mergeCell ref="AU13:BD17"/>
    <mergeCell ref="B6:Z6"/>
    <mergeCell ref="AA6:AE6"/>
    <mergeCell ref="AF6:AW6"/>
    <mergeCell ref="B8:Z8"/>
    <mergeCell ref="AN8:AO8"/>
    <mergeCell ref="AN10:AO10"/>
    <mergeCell ref="E12:P12"/>
    <mergeCell ref="A13:C18"/>
    <mergeCell ref="E13:AF13"/>
    <mergeCell ref="AG13:AG19"/>
    <mergeCell ref="AI13:AN13"/>
    <mergeCell ref="AO13:AO19"/>
    <mergeCell ref="AI15:AN15"/>
    <mergeCell ref="E16:P16"/>
    <mergeCell ref="AI16:AJ18"/>
    <mergeCell ref="AP13:AP17"/>
    <mergeCell ref="AT13:AT19"/>
    <mergeCell ref="D14:D18"/>
    <mergeCell ref="E14:P14"/>
    <mergeCell ref="Q14:AF14"/>
    <mergeCell ref="AI14:AJ14"/>
    <mergeCell ref="AK14:AL14"/>
    <mergeCell ref="E15:P15"/>
    <mergeCell ref="Q15:AF15"/>
    <mergeCell ref="AK16:AL18"/>
    <mergeCell ref="AM16:AM18"/>
    <mergeCell ref="AN16:AN18"/>
    <mergeCell ref="E17:P17"/>
    <mergeCell ref="E18:G18"/>
    <mergeCell ref="M18:O18"/>
    <mergeCell ref="Q18:Y18"/>
    <mergeCell ref="Z18:AB18"/>
    <mergeCell ref="H18:L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Korisnik</cp:lastModifiedBy>
  <cp:lastPrinted>2016-09-28T08:27:19Z</cp:lastPrinted>
  <dcterms:created xsi:type="dcterms:W3CDTF">2014-04-01T17:43:20Z</dcterms:created>
  <dcterms:modified xsi:type="dcterms:W3CDTF">2017-09-25T11:13:40Z</dcterms:modified>
  <cp:category/>
  <cp:version/>
  <cp:contentType/>
  <cp:contentStatus/>
</cp:coreProperties>
</file>